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2 per labo\"/>
    </mc:Choice>
  </mc:AlternateContent>
  <xr:revisionPtr revIDLastSave="0" documentId="13_ncr:1_{617381F4-586A-4C6C-9594-86BF9F853862}" xr6:coauthVersionLast="47" xr6:coauthVersionMax="47" xr10:uidLastSave="{00000000-0000-0000-0000-000000000000}"/>
  <bookViews>
    <workbookView xWindow="-120" yWindow="-120" windowWidth="29040" windowHeight="15225" tabRatio="952" xr2:uid="{00000000-000D-0000-FFFF-FFFF00000000}"/>
  </bookViews>
  <sheets>
    <sheet name="127" sheetId="8" r:id="rId1"/>
    <sheet name="187" sheetId="31" r:id="rId2"/>
    <sheet name="249" sheetId="21" r:id="rId3"/>
    <sheet name="445" sheetId="29" r:id="rId4"/>
    <sheet name="961" sheetId="30" r:id="rId5"/>
  </sheets>
  <definedNames>
    <definedName name="_xlnm.Print_Area" localSheetId="0">'127'!$A$1:$K$16</definedName>
    <definedName name="_xlnm.Print_Area" localSheetId="1">'187'!$A$1:$K$22</definedName>
    <definedName name="_xlnm.Print_Area" localSheetId="2">'249'!$A$1:$K$27</definedName>
    <definedName name="_xlnm.Print_Area" localSheetId="3">'445'!$A$1:$K$17</definedName>
    <definedName name="_xlnm.Print_Area" localSheetId="4">'961'!$A$1:$K$31</definedName>
    <definedName name="_xlnm.Print_Titles" localSheetId="0">'127'!$2:$6</definedName>
    <definedName name="_xlnm.Print_Titles" localSheetId="1">'187'!$2:$6</definedName>
    <definedName name="_xlnm.Print_Titles" localSheetId="2">'249'!$2:$6</definedName>
    <definedName name="_xlnm.Print_Titles" localSheetId="3">'445'!$2:$6</definedName>
    <definedName name="_xlnm.Print_Titles" localSheetId="4">'961'!$2:$6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9" l="1"/>
  <c r="H14" i="29"/>
  <c r="H15" i="29"/>
  <c r="H16" i="29"/>
  <c r="H17" i="29"/>
  <c r="H29" i="30"/>
  <c r="H28" i="30"/>
  <c r="H27" i="30"/>
  <c r="H24" i="30"/>
  <c r="H23" i="30"/>
  <c r="H22" i="30"/>
  <c r="H14" i="21"/>
  <c r="H15" i="21"/>
  <c r="H16" i="21"/>
  <c r="H17" i="21"/>
  <c r="H18" i="21"/>
  <c r="H19" i="21"/>
  <c r="H20" i="21"/>
  <c r="H25" i="21"/>
  <c r="H24" i="21"/>
  <c r="H23" i="21"/>
  <c r="H20" i="31"/>
  <c r="H19" i="31"/>
  <c r="H18" i="31"/>
  <c r="H14" i="31"/>
  <c r="H15" i="31"/>
  <c r="H13" i="31"/>
  <c r="J14" i="21" l="1"/>
  <c r="J13" i="21"/>
  <c r="H13" i="21"/>
  <c r="J20" i="31" l="1"/>
  <c r="J19" i="31"/>
  <c r="J18" i="31"/>
  <c r="J15" i="31"/>
  <c r="J14" i="31"/>
  <c r="J13" i="31"/>
  <c r="J18" i="21"/>
  <c r="J19" i="21"/>
  <c r="J20" i="21"/>
  <c r="J23" i="21"/>
  <c r="J24" i="21"/>
  <c r="J25" i="21"/>
  <c r="J22" i="30"/>
  <c r="J23" i="30"/>
  <c r="J24" i="30"/>
  <c r="J27" i="30"/>
  <c r="J28" i="30"/>
  <c r="J29" i="30"/>
  <c r="J16" i="29"/>
  <c r="J17" i="29"/>
  <c r="J16" i="30"/>
  <c r="J17" i="30"/>
  <c r="J18" i="30"/>
  <c r="J19" i="30"/>
  <c r="J20" i="30"/>
  <c r="J21" i="30"/>
  <c r="J16" i="21"/>
  <c r="J17" i="21"/>
  <c r="J16" i="8"/>
  <c r="J14" i="8"/>
  <c r="J15" i="8"/>
  <c r="J15" i="21"/>
  <c r="J14" i="30"/>
  <c r="J15" i="30"/>
  <c r="J14" i="29"/>
  <c r="J15" i="29"/>
  <c r="H21" i="30"/>
  <c r="J13" i="29"/>
  <c r="J13" i="30"/>
  <c r="J13" i="8"/>
  <c r="H20" i="30"/>
  <c r="H19" i="30"/>
  <c r="H18" i="30"/>
  <c r="H17" i="30"/>
  <c r="H16" i="30"/>
  <c r="H15" i="30"/>
  <c r="H14" i="30"/>
  <c r="H13" i="30"/>
  <c r="H16" i="8"/>
  <c r="H15" i="8"/>
  <c r="H14" i="8"/>
  <c r="H13" i="8"/>
</calcChain>
</file>

<file path=xl/sharedStrings.xml><?xml version="1.0" encoding="utf-8"?>
<sst xmlns="http://schemas.openxmlformats.org/spreadsheetml/2006/main" count="291" uniqueCount="55">
  <si>
    <t>Monster</t>
  </si>
  <si>
    <t>Nr.</t>
  </si>
  <si>
    <t>parameter</t>
  </si>
  <si>
    <t>eenheid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</si>
  <si>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</si>
  <si>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</si>
  <si>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</si>
  <si>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</si>
  <si>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</si>
  <si>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</si>
  <si>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</si>
  <si>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</si>
  <si>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stap 2</t>
  </si>
  <si>
    <t>stap 9</t>
  </si>
  <si>
    <t>stap 8</t>
  </si>
  <si>
    <t>stap 7</t>
  </si>
  <si>
    <t>stap 5</t>
  </si>
  <si>
    <t>stap 1</t>
  </si>
  <si>
    <t>stap 6</t>
  </si>
  <si>
    <t>stap 4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</si>
  <si>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</si>
  <si>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</si>
  <si>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</si>
  <si>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</si>
  <si>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</si>
  <si>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</si>
  <si>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</si>
  <si>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</si>
  <si>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</si>
  <si>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</si>
  <si>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</si>
  <si>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</si>
  <si>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</si>
  <si>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</si>
  <si>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</si>
  <si>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Versie : 1</t>
  </si>
  <si>
    <t>% Afwijking
of Abs afwijking</t>
  </si>
  <si>
    <t>EVALUATIE TOV REFERENTIEWAARDE</t>
  </si>
  <si>
    <r>
      <t>σ</t>
    </r>
    <r>
      <rPr>
        <b/>
        <vertAlign val="subscript"/>
        <sz val="11"/>
        <rFont val="Calibri"/>
        <family val="2"/>
      </rPr>
      <t>P</t>
    </r>
  </si>
  <si>
    <r>
      <t xml:space="preserve">type </t>
    </r>
    <r>
      <rPr>
        <b/>
        <sz val="11"/>
        <rFont val="Calibri"/>
        <family val="2"/>
      </rPr>
      <t>σ</t>
    </r>
    <r>
      <rPr>
        <b/>
        <vertAlign val="subscript"/>
        <sz val="11"/>
        <rFont val="Calibri"/>
        <family val="2"/>
        <scheme val="minor"/>
      </rPr>
      <t>P</t>
    </r>
  </si>
  <si>
    <t>stof lage conc 1e set filter 1</t>
  </si>
  <si>
    <t>stof</t>
  </si>
  <si>
    <t>massatoename</t>
  </si>
  <si>
    <t>mg</t>
  </si>
  <si>
    <t>stof lage conc 1e set filter 2</t>
  </si>
  <si>
    <t>stof lage conc 1e set filter 3</t>
  </si>
  <si>
    <t>stof lage conc 1e set filter 4</t>
  </si>
  <si>
    <t>stof lage conc 1e set filter 5</t>
  </si>
  <si>
    <t>stof hoge conc 1e set filter 1</t>
  </si>
  <si>
    <t>stof hoge conc 1e set filter 2</t>
  </si>
  <si>
    <t>stof hoge conc 1e set filter 3</t>
  </si>
  <si>
    <t>stof hoge conc 1e set filter 4</t>
  </si>
  <si>
    <t>stof hoge conc 1e set filter 5</t>
  </si>
  <si>
    <t>&lt;0,3</t>
  </si>
  <si>
    <t>Rapportnr. : 2023/HEALTH/R/3060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</si>
</sst>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12" fillId="2" borderId="17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2" fontId="12" fillId="2" borderId="16" xfId="0" applyNumberFormat="1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15" fillId="3" borderId="0" xfId="16" applyFont="1" applyFill="1" applyBorder="1" applyAlignment="1" applyProtection="1"/>
    <xf numFmtId="2" fontId="11" fillId="3" borderId="0" xfId="0" applyNumberFormat="1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2" fontId="11" fillId="3" borderId="0" xfId="0" applyNumberFormat="1" applyFont="1" applyFill="1"/>
    <xf numFmtId="0" fontId="11" fillId="3" borderId="10" xfId="0" applyFont="1" applyFill="1" applyBorder="1"/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11" xfId="0" applyFont="1" applyFill="1" applyBorder="1" applyAlignment="1">
      <alignment horizontal="left"/>
    </xf>
    <xf numFmtId="2" fontId="11" fillId="3" borderId="11" xfId="0" applyNumberFormat="1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vertical="center"/>
    </xf>
    <xf numFmtId="49" fontId="11" fillId="3" borderId="5" xfId="0" applyNumberFormat="1" applyFont="1" applyFill="1" applyBorder="1"/>
    <xf numFmtId="49" fontId="11" fillId="3" borderId="19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/>
    <xf numFmtId="49" fontId="11" fillId="3" borderId="21" xfId="0" applyNumberFormat="1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left"/>
    </xf>
    <xf numFmtId="49" fontId="11" fillId="3" borderId="8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16" applyFill="1" applyBorder="1" applyAlignment="1" applyProtection="1"/>
    <xf numFmtId="2" fontId="0" fillId="3" borderId="0" xfId="0" applyNumberFormat="1" applyFill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2" fontId="0" fillId="3" borderId="0" xfId="0" applyNumberFormat="1" applyFill="1"/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1" xfId="0" applyFill="1" applyBorder="1"/>
    <xf numFmtId="2" fontId="0" fillId="3" borderId="11" xfId="0" applyNumberFormat="1" applyFill="1" applyBorder="1"/>
    <xf numFmtId="0" fontId="0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49" fontId="0" fillId="3" borderId="5" xfId="0" applyNumberFormat="1" applyFill="1" applyBorder="1"/>
    <xf numFmtId="49" fontId="0" fillId="3" borderId="19" xfId="0" applyNumberForma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49" fontId="0" fillId="3" borderId="6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166" fontId="0" fillId="3" borderId="6" xfId="0" applyNumberFormat="1" applyFont="1" applyFill="1" applyBorder="1" applyAlignment="1">
      <alignment horizontal="center"/>
    </xf>
    <xf numFmtId="1" fontId="0" fillId="3" borderId="0" xfId="0" applyNumberFormat="1" applyFill="1"/>
    <xf numFmtId="49" fontId="0" fillId="3" borderId="7" xfId="0" applyNumberFormat="1" applyFill="1" applyBorder="1"/>
    <xf numFmtId="49" fontId="0" fillId="3" borderId="21" xfId="0" applyNumberFormat="1" applyFill="1" applyBorder="1" applyAlignment="1">
      <alignment horizontal="center"/>
    </xf>
    <xf numFmtId="49" fontId="0" fillId="3" borderId="8" xfId="0" applyNumberFormat="1" applyFont="1" applyFill="1" applyBorder="1" applyAlignment="1">
      <alignment horizontal="left"/>
    </xf>
    <xf numFmtId="49" fontId="0" fillId="3" borderId="8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0" fontId="11" fillId="3" borderId="12" xfId="0" applyFont="1" applyFill="1" applyBorder="1"/>
    <xf numFmtId="0" fontId="0" fillId="3" borderId="12" xfId="0" applyFill="1" applyBorder="1"/>
    <xf numFmtId="0" fontId="14" fillId="3" borderId="3" xfId="0" applyFont="1" applyFill="1" applyBorder="1" applyAlignment="1" applyProtection="1">
      <alignment horizontal="center" vertical="center" wrapText="1"/>
    </xf>
    <xf numFmtId="49" fontId="11" fillId="3" borderId="18" xfId="0" applyNumberFormat="1" applyFont="1" applyFill="1" applyBorder="1" applyAlignment="1">
      <alignment horizontal="center"/>
    </xf>
    <xf numFmtId="1" fontId="11" fillId="3" borderId="18" xfId="120" applyNumberFormat="1" applyFont="1" applyFill="1" applyBorder="1" applyAlignment="1">
      <alignment horizontal="center"/>
    </xf>
    <xf numFmtId="1" fontId="11" fillId="3" borderId="9" xfId="120" applyNumberFormat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</xf>
    <xf numFmtId="49" fontId="0" fillId="3" borderId="18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166" fontId="11" fillId="3" borderId="8" xfId="0" applyNumberFormat="1" applyFont="1" applyFill="1" applyBorder="1" applyAlignment="1">
      <alignment horizontal="center"/>
    </xf>
    <xf numFmtId="14" fontId="12" fillId="2" borderId="0" xfId="0" applyNumberFormat="1" applyFont="1" applyFill="1" applyBorder="1" applyAlignment="1">
      <alignment horizontal="left"/>
    </xf>
    <xf numFmtId="166" fontId="11" fillId="3" borderId="18" xfId="120" applyNumberFormat="1" applyFont="1" applyFill="1" applyBorder="1" applyAlignment="1">
      <alignment horizontal="center"/>
    </xf>
    <xf numFmtId="1" fontId="11" fillId="3" borderId="25" xfId="120" applyNumberFormat="1" applyFont="1" applyFill="1" applyBorder="1" applyAlignment="1">
      <alignment horizontal="center"/>
    </xf>
    <xf numFmtId="1" fontId="11" fillId="3" borderId="26" xfId="12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36"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"/>
  <sheetViews>
    <sheetView tabSelected="1"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28" style="10" bestFit="1" customWidth="1"/>
    <col min="2" max="2" width="11.5703125" style="11" customWidth="1"/>
    <col min="3" max="3" width="4.7109375" style="11" customWidth="1"/>
    <col min="4" max="4" width="23.5703125" style="10" bestFit="1" customWidth="1"/>
    <col min="5" max="5" width="16.42578125" style="10" customWidth="1"/>
    <col min="6" max="6" width="17" style="10" customWidth="1"/>
    <col min="7" max="7" width="14.85546875" style="12" bestFit="1" customWidth="1"/>
    <col min="8" max="8" width="8" style="10" customWidth="1"/>
    <col min="9" max="9" width="9.5703125" style="10" customWidth="1"/>
    <col min="10" max="10" width="13.28515625" style="10" customWidth="1"/>
    <col min="11" max="16384" width="9.140625" style="10"/>
  </cols>
  <sheetData>
    <row r="1" spans="1:10" s="6" customFormat="1" ht="15.75" hidden="1" thickBot="1" x14ac:dyDescent="0.3">
      <c r="B1" s="7"/>
      <c r="C1" s="7"/>
      <c r="D1" s="8"/>
      <c r="G1" s="9"/>
    </row>
    <row r="2" spans="1:10" s="42" customFormat="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s="43" customFormat="1" ht="12.75" x14ac:dyDescent="0.2">
      <c r="A3" s="1"/>
      <c r="B3" s="82"/>
      <c r="C3" s="82"/>
      <c r="D3" s="88">
        <v>44875</v>
      </c>
      <c r="E3" s="82"/>
      <c r="F3" s="83"/>
      <c r="G3" s="83" t="s">
        <v>54</v>
      </c>
      <c r="H3" s="83"/>
      <c r="I3" s="82"/>
      <c r="J3" s="84" t="s">
        <v>35</v>
      </c>
    </row>
    <row r="4" spans="1:10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5"/>
    </row>
    <row r="5" spans="1:10" ht="16.5" thickTop="1" thickBot="1" x14ac:dyDescent="0.3"/>
    <row r="6" spans="1:10" ht="16.5" thickTop="1" thickBot="1" x14ac:dyDescent="0.3">
      <c r="A6" s="13" t="s">
        <v>4</v>
      </c>
      <c r="B6" s="14">
        <v>127</v>
      </c>
      <c r="C6" s="14"/>
      <c r="D6" s="15"/>
      <c r="E6" s="15"/>
      <c r="F6" s="16"/>
      <c r="G6" s="17"/>
      <c r="H6" s="15"/>
      <c r="I6" s="15"/>
      <c r="J6" s="74"/>
    </row>
    <row r="7" spans="1:10" ht="16.5" thickTop="1" thickBot="1" x14ac:dyDescent="0.3">
      <c r="A7" s="6"/>
      <c r="B7" s="7"/>
      <c r="C7" s="7"/>
      <c r="D7" s="6"/>
      <c r="E7" s="6"/>
      <c r="F7" s="7"/>
      <c r="G7" s="9"/>
      <c r="H7" s="6"/>
      <c r="I7" s="6"/>
      <c r="J7" s="6"/>
    </row>
    <row r="8" spans="1:10" ht="16.5" thickTop="1" thickBot="1" x14ac:dyDescent="0.3">
      <c r="A8" s="92" t="s">
        <v>37</v>
      </c>
      <c r="B8" s="93"/>
      <c r="C8" s="93"/>
      <c r="D8" s="93"/>
      <c r="E8" s="93"/>
      <c r="F8" s="93"/>
      <c r="G8" s="93"/>
      <c r="H8" s="93"/>
      <c r="I8" s="93"/>
      <c r="J8" s="94"/>
    </row>
    <row r="9" spans="1:10" ht="15.75" thickTop="1" x14ac:dyDescent="0.25">
      <c r="A9" s="6"/>
    </row>
    <row r="10" spans="1:10" ht="15.75" thickBot="1" x14ac:dyDescent="0.3"/>
    <row r="11" spans="1:10" s="24" customFormat="1" ht="63" customHeight="1" thickBot="1" x14ac:dyDescent="0.3">
      <c r="A11" s="18" t="s">
        <v>0</v>
      </c>
      <c r="B11" s="19" t="s">
        <v>7</v>
      </c>
      <c r="C11" s="20" t="s">
        <v>1</v>
      </c>
      <c r="D11" s="20" t="s">
        <v>2</v>
      </c>
      <c r="E11" s="20" t="s">
        <v>3</v>
      </c>
      <c r="F11" s="20" t="s">
        <v>8</v>
      </c>
      <c r="G11" s="21" t="s">
        <v>34</v>
      </c>
      <c r="H11" s="22" t="s">
        <v>38</v>
      </c>
      <c r="I11" s="23" t="s">
        <v>39</v>
      </c>
      <c r="J11" s="76" t="s">
        <v>36</v>
      </c>
    </row>
    <row r="12" spans="1:10" x14ac:dyDescent="0.25">
      <c r="A12" s="25"/>
      <c r="B12" s="26"/>
      <c r="C12" s="27"/>
      <c r="D12" s="27"/>
      <c r="E12" s="28"/>
      <c r="F12" s="28"/>
      <c r="G12" s="29"/>
      <c r="H12" s="30"/>
      <c r="I12" s="28"/>
      <c r="J12" s="77"/>
    </row>
    <row r="13" spans="1:10" x14ac:dyDescent="0.25">
      <c r="A13" s="25" t="s">
        <v>17</v>
      </c>
      <c r="B13" s="26" t="s">
        <v>11</v>
      </c>
      <c r="C13" s="27">
        <v>1</v>
      </c>
      <c r="D13" s="27" t="s">
        <v>32</v>
      </c>
      <c r="E13" s="30" t="s">
        <v>33</v>
      </c>
      <c r="F13" s="32">
        <v>93.9</v>
      </c>
      <c r="G13" s="32">
        <v>92.340110878380884</v>
      </c>
      <c r="H13" s="31">
        <f>G13*0.04</f>
        <v>3.6936044351352355</v>
      </c>
      <c r="I13" s="30"/>
      <c r="J13" s="78">
        <f>((F13-G13)/G13)*100</f>
        <v>1.6892866023018074</v>
      </c>
    </row>
    <row r="14" spans="1:10" x14ac:dyDescent="0.25">
      <c r="A14" s="25" t="s">
        <v>12</v>
      </c>
      <c r="B14" s="26" t="s">
        <v>29</v>
      </c>
      <c r="C14" s="27">
        <v>2</v>
      </c>
      <c r="D14" s="27" t="s">
        <v>30</v>
      </c>
      <c r="E14" s="30" t="s">
        <v>31</v>
      </c>
      <c r="F14" s="32">
        <v>130.1</v>
      </c>
      <c r="G14" s="32">
        <v>129.5</v>
      </c>
      <c r="H14" s="31">
        <f>2.7/2</f>
        <v>1.35</v>
      </c>
      <c r="I14" s="30"/>
      <c r="J14" s="89">
        <f>((F14-G14))</f>
        <v>0.59999999999999432</v>
      </c>
    </row>
    <row r="15" spans="1:10" x14ac:dyDescent="0.25">
      <c r="A15" s="25" t="s">
        <v>10</v>
      </c>
      <c r="B15" s="26" t="s">
        <v>11</v>
      </c>
      <c r="C15" s="27">
        <v>3</v>
      </c>
      <c r="D15" s="27" t="s">
        <v>28</v>
      </c>
      <c r="E15" s="30" t="s">
        <v>23</v>
      </c>
      <c r="F15" s="31">
        <v>5.3</v>
      </c>
      <c r="G15" s="31">
        <v>5.2706274960552548</v>
      </c>
      <c r="H15" s="31">
        <f>G15*(12.5/200)</f>
        <v>0.32941421850345343</v>
      </c>
      <c r="I15" s="30"/>
      <c r="J15" s="78">
        <f>((F15-G15)/G15)*100</f>
        <v>0.55728666020750917</v>
      </c>
    </row>
    <row r="16" spans="1:10" ht="15.75" thickBot="1" x14ac:dyDescent="0.3">
      <c r="A16" s="33" t="s">
        <v>18</v>
      </c>
      <c r="B16" s="34" t="s">
        <v>11</v>
      </c>
      <c r="C16" s="35">
        <v>6</v>
      </c>
      <c r="D16" s="35" t="s">
        <v>25</v>
      </c>
      <c r="E16" s="36" t="s">
        <v>23</v>
      </c>
      <c r="F16" s="37">
        <v>14.12</v>
      </c>
      <c r="G16" s="87">
        <v>14.252978064654155</v>
      </c>
      <c r="H16" s="37">
        <f t="shared" ref="H16" si="0">G16*(12.5/200)</f>
        <v>0.89081112904088466</v>
      </c>
      <c r="I16" s="36"/>
      <c r="J16" s="79">
        <f t="shared" ref="J16" si="1">((F16-G16)/G16)*100</f>
        <v>-0.9329844194731951</v>
      </c>
    </row>
  </sheetData>
  <sheetProtection algorithmName="SHA-512" hashValue="wtnqniExKwCruMjnnzjPsxJeweVOMHxbQtUlageqWBtbXoHcrvRYckrXlayzBJTyX1D2iQ930eam4g7uYW9rhg==" saltValue="/BEbtbrLh5igh5WXoJF9NQ==" spinCount="100000" sheet="1" objects="1" scenarios="1" selectLockedCells="1" selectUnlockedCells="1"/>
  <mergeCells count="2">
    <mergeCell ref="A8:J8"/>
    <mergeCell ref="A2:J2"/>
  </mergeCells>
  <conditionalFormatting sqref="J14">
    <cfRule type="cellIs" dxfId="35" priority="7" operator="notBetween">
      <formula>-2.7</formula>
      <formula>2.7</formula>
    </cfRule>
    <cfRule type="cellIs" dxfId="34" priority="8" operator="between">
      <formula>-2.7</formula>
      <formula>2.7</formula>
    </cfRule>
  </conditionalFormatting>
  <conditionalFormatting sqref="J13">
    <cfRule type="cellIs" dxfId="33" priority="4" operator="between">
      <formula>-8</formula>
      <formula>8</formula>
    </cfRule>
    <cfRule type="cellIs" dxfId="32" priority="3" operator="notBetween">
      <formula>-8</formula>
      <formula>8</formula>
    </cfRule>
  </conditionalFormatting>
  <conditionalFormatting sqref="J15:J16">
    <cfRule type="cellIs" dxfId="31" priority="2" operator="notBetween">
      <formula>-12.5</formula>
      <formula>12.5</formula>
    </cfRule>
    <cfRule type="cellIs" dxfId="30" priority="1" operator="between">
      <formula>-12.5</formula>
      <formula>12.5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4F9A-9A50-4967-8893-5322417B1157}">
  <sheetPr>
    <pageSetUpPr fitToPage="1"/>
  </sheetPr>
  <dimension ref="A1:K22"/>
  <sheetViews>
    <sheetView topLeftCell="A2" zoomScale="90" zoomScaleNormal="90" zoomScalePageLayoutView="85" workbookViewId="0">
      <selection activeCell="E6" sqref="E6:F6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2"/>
      <c r="C3" s="82"/>
      <c r="D3" s="88">
        <v>44875</v>
      </c>
      <c r="E3" s="82"/>
      <c r="F3" s="83"/>
      <c r="G3" s="83" t="s">
        <v>54</v>
      </c>
      <c r="H3" s="83"/>
      <c r="I3" s="82"/>
      <c r="J3" s="84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5"/>
    </row>
    <row r="5" spans="1:11" ht="16.5" thickTop="1" thickBot="1" x14ac:dyDescent="0.3"/>
    <row r="6" spans="1:11" ht="16.5" thickTop="1" thickBot="1" x14ac:dyDescent="0.3">
      <c r="A6" s="46" t="s">
        <v>4</v>
      </c>
      <c r="B6" s="86">
        <v>187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40</v>
      </c>
      <c r="B13" s="60" t="s">
        <v>41</v>
      </c>
      <c r="C13" s="61">
        <v>10</v>
      </c>
      <c r="D13" s="61" t="s">
        <v>42</v>
      </c>
      <c r="E13" s="64" t="s">
        <v>43</v>
      </c>
      <c r="F13" s="31">
        <v>5.95</v>
      </c>
      <c r="G13" s="65">
        <v>5.8003875232703921</v>
      </c>
      <c r="H13" s="65">
        <f>G13*0.05</f>
        <v>0.29001937616351964</v>
      </c>
      <c r="I13" s="64"/>
      <c r="J13" s="91">
        <f t="shared" ref="J13:J20" si="0">((F13-G13)/G13)*100</f>
        <v>2.5793531230350131</v>
      </c>
      <c r="K13" s="67"/>
    </row>
    <row r="14" spans="1:11" x14ac:dyDescent="0.25">
      <c r="A14" s="59" t="s">
        <v>44</v>
      </c>
      <c r="B14" s="60" t="s">
        <v>41</v>
      </c>
      <c r="C14" s="61">
        <v>11</v>
      </c>
      <c r="D14" s="61" t="s">
        <v>42</v>
      </c>
      <c r="E14" s="64" t="s">
        <v>43</v>
      </c>
      <c r="F14" s="32">
        <v>14.2</v>
      </c>
      <c r="G14" s="65">
        <v>13.606141073528116</v>
      </c>
      <c r="H14" s="65">
        <f t="shared" ref="H14:H15" si="1">G14*0.05</f>
        <v>0.68030705367640587</v>
      </c>
      <c r="I14" s="64"/>
      <c r="J14" s="78">
        <f t="shared" si="0"/>
        <v>4.3646389028501646</v>
      </c>
      <c r="K14" s="67"/>
    </row>
    <row r="15" spans="1:11" x14ac:dyDescent="0.25">
      <c r="A15" s="59" t="s">
        <v>45</v>
      </c>
      <c r="B15" s="60" t="s">
        <v>41</v>
      </c>
      <c r="C15" s="61">
        <v>12</v>
      </c>
      <c r="D15" s="61" t="s">
        <v>42</v>
      </c>
      <c r="E15" s="64" t="s">
        <v>43</v>
      </c>
      <c r="F15" s="31">
        <v>21.95</v>
      </c>
      <c r="G15" s="65">
        <v>20.509121217827378</v>
      </c>
      <c r="H15" s="65">
        <f t="shared" si="1"/>
        <v>1.025456060891369</v>
      </c>
      <c r="I15" s="64"/>
      <c r="J15" s="78">
        <f t="shared" si="0"/>
        <v>7.0255510554013885</v>
      </c>
      <c r="K15" s="67"/>
    </row>
    <row r="16" spans="1:11" x14ac:dyDescent="0.25">
      <c r="A16" s="59" t="s">
        <v>46</v>
      </c>
      <c r="B16" s="60" t="s">
        <v>41</v>
      </c>
      <c r="C16" s="61">
        <v>13</v>
      </c>
      <c r="D16" s="61" t="s">
        <v>42</v>
      </c>
      <c r="E16" s="64" t="s">
        <v>43</v>
      </c>
      <c r="F16" s="31">
        <v>0.35</v>
      </c>
      <c r="G16" s="66">
        <v>0</v>
      </c>
      <c r="H16" s="65"/>
      <c r="I16" s="64"/>
      <c r="J16" s="78"/>
      <c r="K16" s="67"/>
    </row>
    <row r="17" spans="1:11" x14ac:dyDescent="0.25">
      <c r="A17" s="59" t="s">
        <v>47</v>
      </c>
      <c r="B17" s="60" t="s">
        <v>41</v>
      </c>
      <c r="C17" s="61">
        <v>14</v>
      </c>
      <c r="D17" s="61" t="s">
        <v>42</v>
      </c>
      <c r="E17" s="64" t="s">
        <v>43</v>
      </c>
      <c r="F17" s="31">
        <v>-0.15</v>
      </c>
      <c r="G17" s="66">
        <v>0</v>
      </c>
      <c r="H17" s="65"/>
      <c r="I17" s="64"/>
      <c r="J17" s="78"/>
      <c r="K17" s="67"/>
    </row>
    <row r="18" spans="1:11" x14ac:dyDescent="0.25">
      <c r="A18" s="59" t="s">
        <v>48</v>
      </c>
      <c r="B18" s="60" t="s">
        <v>41</v>
      </c>
      <c r="C18" s="61">
        <v>20</v>
      </c>
      <c r="D18" s="61" t="s">
        <v>42</v>
      </c>
      <c r="E18" s="64" t="s">
        <v>43</v>
      </c>
      <c r="F18" s="32">
        <v>87.7</v>
      </c>
      <c r="G18" s="65">
        <v>88.325263016049476</v>
      </c>
      <c r="H18" s="65">
        <f t="shared" ref="H18:H20" si="2">G18*0.05</f>
        <v>4.4162631508024743</v>
      </c>
      <c r="I18" s="64"/>
      <c r="J18" s="78">
        <f t="shared" si="0"/>
        <v>-0.70790959992483404</v>
      </c>
      <c r="K18" s="67"/>
    </row>
    <row r="19" spans="1:11" x14ac:dyDescent="0.25">
      <c r="A19" s="59" t="s">
        <v>49</v>
      </c>
      <c r="B19" s="60" t="s">
        <v>41</v>
      </c>
      <c r="C19" s="61">
        <v>21</v>
      </c>
      <c r="D19" s="61" t="s">
        <v>42</v>
      </c>
      <c r="E19" s="64" t="s">
        <v>43</v>
      </c>
      <c r="F19" s="32">
        <v>114.5</v>
      </c>
      <c r="G19" s="66">
        <v>114.36033423465226</v>
      </c>
      <c r="H19" s="65">
        <f t="shared" si="2"/>
        <v>5.7180167117326128</v>
      </c>
      <c r="I19" s="64"/>
      <c r="J19" s="78">
        <f t="shared" si="0"/>
        <v>0.12212780443712913</v>
      </c>
      <c r="K19" s="67"/>
    </row>
    <row r="20" spans="1:11" x14ac:dyDescent="0.25">
      <c r="A20" s="59" t="s">
        <v>50</v>
      </c>
      <c r="B20" s="60" t="s">
        <v>41</v>
      </c>
      <c r="C20" s="61">
        <v>22</v>
      </c>
      <c r="D20" s="61" t="s">
        <v>42</v>
      </c>
      <c r="E20" s="64" t="s">
        <v>43</v>
      </c>
      <c r="F20" s="32">
        <v>194.5</v>
      </c>
      <c r="G20" s="66">
        <v>202.52794188268635</v>
      </c>
      <c r="H20" s="65">
        <f t="shared" si="2"/>
        <v>10.126397094134319</v>
      </c>
      <c r="I20" s="64"/>
      <c r="J20" s="78">
        <f t="shared" si="0"/>
        <v>-3.9638687916635758</v>
      </c>
      <c r="K20" s="67"/>
    </row>
    <row r="21" spans="1:11" x14ac:dyDescent="0.25">
      <c r="A21" s="59" t="s">
        <v>51</v>
      </c>
      <c r="B21" s="60" t="s">
        <v>41</v>
      </c>
      <c r="C21" s="61">
        <v>23</v>
      </c>
      <c r="D21" s="61" t="s">
        <v>42</v>
      </c>
      <c r="E21" s="64" t="s">
        <v>43</v>
      </c>
      <c r="F21" s="32">
        <v>0.3</v>
      </c>
      <c r="G21" s="66">
        <v>0</v>
      </c>
      <c r="H21" s="65"/>
      <c r="I21" s="64"/>
      <c r="J21" s="78"/>
      <c r="K21" s="67"/>
    </row>
    <row r="22" spans="1:11" ht="15.75" thickBot="1" x14ac:dyDescent="0.3">
      <c r="A22" s="68" t="s">
        <v>52</v>
      </c>
      <c r="B22" s="69" t="s">
        <v>41</v>
      </c>
      <c r="C22" s="70">
        <v>24</v>
      </c>
      <c r="D22" s="70" t="s">
        <v>42</v>
      </c>
      <c r="E22" s="71" t="s">
        <v>43</v>
      </c>
      <c r="F22" s="37">
        <v>0.25</v>
      </c>
      <c r="G22" s="72">
        <v>0</v>
      </c>
      <c r="H22" s="73"/>
      <c r="I22" s="71"/>
      <c r="J22" s="79"/>
      <c r="K22" s="67"/>
    </row>
  </sheetData>
  <sheetProtection algorithmName="SHA-512" hashValue="eBs3/7D/G028MnXrV3DT4wPs1MIGOpNPlVjow1uCuYwyJZ/WJQtjctXy7zegsx7kL0viEqYnEBt2Tr4Pvl7PjQ==" saltValue="J6kcQExlBF4IXRan79OYVQ==" spinCount="100000" sheet="1" objects="1" scenarios="1" selectLockedCells="1" selectUnlockedCells="1"/>
  <mergeCells count="2">
    <mergeCell ref="A2:J2"/>
    <mergeCell ref="A8:J8"/>
  </mergeCells>
  <conditionalFormatting sqref="J13:J15 J18:J20">
    <cfRule type="cellIs" dxfId="29" priority="1" operator="between">
      <formula>-10</formula>
      <formula>10</formula>
    </cfRule>
    <cfRule type="cellIs" dxfId="28" priority="2" operator="notBetween">
      <formula>-10</formula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7"/>
  <sheetViews>
    <sheetView topLeftCell="A2" zoomScale="90" zoomScaleNormal="90" zoomScalePageLayoutView="85" workbookViewId="0">
      <selection activeCell="E6" sqref="E6:F6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2"/>
      <c r="C3" s="82"/>
      <c r="D3" s="88">
        <v>44875</v>
      </c>
      <c r="E3" s="82"/>
      <c r="F3" s="83"/>
      <c r="G3" s="83" t="s">
        <v>54</v>
      </c>
      <c r="H3" s="83"/>
      <c r="I3" s="82"/>
      <c r="J3" s="84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5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249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109</v>
      </c>
      <c r="G13" s="66">
        <v>108.15950932825869</v>
      </c>
      <c r="H13" s="65">
        <f>G13*0.04</f>
        <v>4.3263803731303474</v>
      </c>
      <c r="I13" s="64"/>
      <c r="J13" s="78">
        <f>((F13-G13)/G13)*100</f>
        <v>0.77708439781328875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130.6</v>
      </c>
      <c r="G14" s="66">
        <v>130.1</v>
      </c>
      <c r="H14" s="65">
        <f>2.7/2</f>
        <v>1.35</v>
      </c>
      <c r="I14" s="64"/>
      <c r="J14" s="89">
        <f>((F14-G14))</f>
        <v>0.5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5.26</v>
      </c>
      <c r="G15" s="65">
        <v>5.269341644621826</v>
      </c>
      <c r="H15" s="65">
        <f>G15*(12.5/200)</f>
        <v>0.32933385278886412</v>
      </c>
      <c r="I15" s="64"/>
      <c r="J15" s="78">
        <f>((F15-G15)/G15)*100</f>
        <v>-0.17728295585769752</v>
      </c>
      <c r="K15" s="67"/>
    </row>
    <row r="16" spans="1:11" x14ac:dyDescent="0.25">
      <c r="A16" s="59" t="s">
        <v>18</v>
      </c>
      <c r="B16" s="60" t="s">
        <v>11</v>
      </c>
      <c r="C16" s="61">
        <v>6</v>
      </c>
      <c r="D16" s="61" t="s">
        <v>25</v>
      </c>
      <c r="E16" s="64" t="s">
        <v>23</v>
      </c>
      <c r="F16" s="32">
        <v>13.8</v>
      </c>
      <c r="G16" s="66">
        <v>14.304818805031733</v>
      </c>
      <c r="H16" s="65">
        <f t="shared" ref="H16" si="0">G16*(12.5/200)</f>
        <v>0.8940511753144833</v>
      </c>
      <c r="I16" s="64"/>
      <c r="J16" s="91">
        <f t="shared" ref="J16:J25" si="1">((F16-G16)/G16)*100</f>
        <v>-3.5290122294604784</v>
      </c>
      <c r="K16" s="67"/>
    </row>
    <row r="17" spans="1:11" x14ac:dyDescent="0.25">
      <c r="A17" s="59" t="s">
        <v>13</v>
      </c>
      <c r="B17" s="60" t="s">
        <v>11</v>
      </c>
      <c r="C17" s="61">
        <v>9</v>
      </c>
      <c r="D17" s="61" t="s">
        <v>20</v>
      </c>
      <c r="E17" s="64" t="s">
        <v>21</v>
      </c>
      <c r="F17" s="31">
        <v>8.16</v>
      </c>
      <c r="G17" s="65">
        <v>8.9139596789354165</v>
      </c>
      <c r="H17" s="65">
        <f>G17*0.075</f>
        <v>0.66854697592015622</v>
      </c>
      <c r="I17" s="64"/>
      <c r="J17" s="91">
        <f t="shared" si="1"/>
        <v>-8.4581903675994727</v>
      </c>
      <c r="K17" s="67"/>
    </row>
    <row r="18" spans="1:11" x14ac:dyDescent="0.25">
      <c r="A18" s="59" t="s">
        <v>40</v>
      </c>
      <c r="B18" s="60" t="s">
        <v>41</v>
      </c>
      <c r="C18" s="61">
        <v>10</v>
      </c>
      <c r="D18" s="61" t="s">
        <v>42</v>
      </c>
      <c r="E18" s="64" t="s">
        <v>43</v>
      </c>
      <c r="F18" s="32">
        <v>5.9</v>
      </c>
      <c r="G18" s="65">
        <v>5.8767084117344766</v>
      </c>
      <c r="H18" s="65">
        <f>G18*0.05</f>
        <v>0.29383542058672385</v>
      </c>
      <c r="I18" s="64"/>
      <c r="J18" s="91">
        <f t="shared" si="1"/>
        <v>0.39633731391225219</v>
      </c>
      <c r="K18" s="67"/>
    </row>
    <row r="19" spans="1:11" x14ac:dyDescent="0.25">
      <c r="A19" s="59" t="s">
        <v>44</v>
      </c>
      <c r="B19" s="60" t="s">
        <v>41</v>
      </c>
      <c r="C19" s="61">
        <v>11</v>
      </c>
      <c r="D19" s="61" t="s">
        <v>42</v>
      </c>
      <c r="E19" s="64" t="s">
        <v>43</v>
      </c>
      <c r="F19" s="32">
        <v>13.6</v>
      </c>
      <c r="G19" s="65">
        <v>13.636376942580402</v>
      </c>
      <c r="H19" s="65">
        <f t="shared" ref="H19:H20" si="2">G19*0.05</f>
        <v>0.68181884712902008</v>
      </c>
      <c r="I19" s="64"/>
      <c r="J19" s="78">
        <f t="shared" si="1"/>
        <v>-0.26676398528419043</v>
      </c>
      <c r="K19" s="67"/>
    </row>
    <row r="20" spans="1:11" x14ac:dyDescent="0.25">
      <c r="A20" s="59" t="s">
        <v>45</v>
      </c>
      <c r="B20" s="60" t="s">
        <v>41</v>
      </c>
      <c r="C20" s="61">
        <v>12</v>
      </c>
      <c r="D20" s="61" t="s">
        <v>42</v>
      </c>
      <c r="E20" s="64" t="s">
        <v>43</v>
      </c>
      <c r="F20" s="32">
        <v>21.3</v>
      </c>
      <c r="G20" s="65">
        <v>20.356296171494836</v>
      </c>
      <c r="H20" s="65">
        <f t="shared" si="2"/>
        <v>1.0178148085747418</v>
      </c>
      <c r="I20" s="64"/>
      <c r="J20" s="78">
        <f t="shared" si="1"/>
        <v>4.6359309206094368</v>
      </c>
      <c r="K20" s="67"/>
    </row>
    <row r="21" spans="1:11" x14ac:dyDescent="0.25">
      <c r="A21" s="59" t="s">
        <v>46</v>
      </c>
      <c r="B21" s="60" t="s">
        <v>41</v>
      </c>
      <c r="C21" s="61">
        <v>13</v>
      </c>
      <c r="D21" s="61" t="s">
        <v>42</v>
      </c>
      <c r="E21" s="64" t="s">
        <v>43</v>
      </c>
      <c r="F21" s="32" t="s">
        <v>53</v>
      </c>
      <c r="G21" s="66">
        <v>0</v>
      </c>
      <c r="H21" s="65"/>
      <c r="I21" s="64"/>
      <c r="J21" s="78"/>
      <c r="K21" s="67"/>
    </row>
    <row r="22" spans="1:11" x14ac:dyDescent="0.25">
      <c r="A22" s="59" t="s">
        <v>47</v>
      </c>
      <c r="B22" s="60" t="s">
        <v>41</v>
      </c>
      <c r="C22" s="61">
        <v>14</v>
      </c>
      <c r="D22" s="61" t="s">
        <v>42</v>
      </c>
      <c r="E22" s="64" t="s">
        <v>43</v>
      </c>
      <c r="F22" s="32" t="s">
        <v>53</v>
      </c>
      <c r="G22" s="66">
        <v>0</v>
      </c>
      <c r="H22" s="65"/>
      <c r="I22" s="64"/>
      <c r="J22" s="78"/>
      <c r="K22" s="67"/>
    </row>
    <row r="23" spans="1:11" x14ac:dyDescent="0.25">
      <c r="A23" s="59" t="s">
        <v>48</v>
      </c>
      <c r="B23" s="60" t="s">
        <v>41</v>
      </c>
      <c r="C23" s="61">
        <v>20</v>
      </c>
      <c r="D23" s="61" t="s">
        <v>42</v>
      </c>
      <c r="E23" s="64" t="s">
        <v>43</v>
      </c>
      <c r="F23" s="32">
        <v>88</v>
      </c>
      <c r="G23" s="65">
        <v>87.929961139614008</v>
      </c>
      <c r="H23" s="65">
        <f t="shared" ref="H23:H25" si="3">G23*0.05</f>
        <v>4.3964980569807004</v>
      </c>
      <c r="I23" s="64"/>
      <c r="J23" s="78">
        <f t="shared" si="1"/>
        <v>7.9653009597929078E-2</v>
      </c>
      <c r="K23" s="67"/>
    </row>
    <row r="24" spans="1:11" x14ac:dyDescent="0.25">
      <c r="A24" s="59" t="s">
        <v>49</v>
      </c>
      <c r="B24" s="60" t="s">
        <v>41</v>
      </c>
      <c r="C24" s="61">
        <v>21</v>
      </c>
      <c r="D24" s="61" t="s">
        <v>42</v>
      </c>
      <c r="E24" s="64" t="s">
        <v>43</v>
      </c>
      <c r="F24" s="32">
        <v>113.2</v>
      </c>
      <c r="G24" s="66">
        <v>112.83820018879699</v>
      </c>
      <c r="H24" s="65">
        <f t="shared" si="3"/>
        <v>5.64191000943985</v>
      </c>
      <c r="I24" s="64"/>
      <c r="J24" s="78">
        <f t="shared" si="1"/>
        <v>0.32063592878800146</v>
      </c>
      <c r="K24" s="67"/>
    </row>
    <row r="25" spans="1:11" x14ac:dyDescent="0.25">
      <c r="A25" s="59" t="s">
        <v>50</v>
      </c>
      <c r="B25" s="60" t="s">
        <v>41</v>
      </c>
      <c r="C25" s="61">
        <v>22</v>
      </c>
      <c r="D25" s="61" t="s">
        <v>42</v>
      </c>
      <c r="E25" s="64" t="s">
        <v>43</v>
      </c>
      <c r="F25" s="32">
        <v>204.8</v>
      </c>
      <c r="G25" s="66">
        <v>201.87577345156529</v>
      </c>
      <c r="H25" s="65">
        <f t="shared" si="3"/>
        <v>10.093788672578265</v>
      </c>
      <c r="I25" s="64"/>
      <c r="J25" s="78">
        <f t="shared" si="1"/>
        <v>1.4485277249656248</v>
      </c>
      <c r="K25" s="67"/>
    </row>
    <row r="26" spans="1:11" x14ac:dyDescent="0.25">
      <c r="A26" s="59" t="s">
        <v>51</v>
      </c>
      <c r="B26" s="60" t="s">
        <v>41</v>
      </c>
      <c r="C26" s="61">
        <v>23</v>
      </c>
      <c r="D26" s="61" t="s">
        <v>42</v>
      </c>
      <c r="E26" s="64" t="s">
        <v>43</v>
      </c>
      <c r="F26" s="32" t="s">
        <v>53</v>
      </c>
      <c r="G26" s="66">
        <v>0</v>
      </c>
      <c r="H26" s="65"/>
      <c r="I26" s="64"/>
      <c r="J26" s="78"/>
      <c r="K26" s="67"/>
    </row>
    <row r="27" spans="1:11" ht="15.75" thickBot="1" x14ac:dyDescent="0.3">
      <c r="A27" s="68" t="s">
        <v>52</v>
      </c>
      <c r="B27" s="69" t="s">
        <v>41</v>
      </c>
      <c r="C27" s="70">
        <v>24</v>
      </c>
      <c r="D27" s="70" t="s">
        <v>42</v>
      </c>
      <c r="E27" s="71" t="s">
        <v>43</v>
      </c>
      <c r="F27" s="87" t="s">
        <v>53</v>
      </c>
      <c r="G27" s="72">
        <v>0</v>
      </c>
      <c r="H27" s="73"/>
      <c r="I27" s="71"/>
      <c r="J27" s="79"/>
      <c r="K27" s="67"/>
    </row>
  </sheetData>
  <sheetProtection algorithmName="SHA-512" hashValue="P4YuTfGde/Sz96uqCd315u9QeipMRGDNxlwaHtx7J2mX/zDJwag1qRwoBUtSBqybKriexyNeKHKQikQ1WiKd0w==" saltValue="mOXjzzgweAdwHrxjWIowfQ==" spinCount="100000" sheet="1" objects="1" scenarios="1" selectLockedCells="1" selectUnlockedCells="1"/>
  <mergeCells count="2">
    <mergeCell ref="A2:J2"/>
    <mergeCell ref="A8:J8"/>
  </mergeCells>
  <conditionalFormatting sqref="J14">
    <cfRule type="cellIs" dxfId="27" priority="9" operator="notBetween">
      <formula>-2.7</formula>
      <formula>2.7</formula>
    </cfRule>
    <cfRule type="cellIs" dxfId="26" priority="10" operator="between">
      <formula>-2.7</formula>
      <formula>2.7</formula>
    </cfRule>
  </conditionalFormatting>
  <conditionalFormatting sqref="J13">
    <cfRule type="cellIs" dxfId="25" priority="7" operator="notBetween">
      <formula>-8</formula>
      <formula>8</formula>
    </cfRule>
    <cfRule type="cellIs" dxfId="24" priority="8" operator="between">
      <formula>-8</formula>
      <formula>8</formula>
    </cfRule>
  </conditionalFormatting>
  <conditionalFormatting sqref="J15:J16">
    <cfRule type="cellIs" dxfId="23" priority="5" operator="between">
      <formula>-12.5</formula>
      <formula>12.5</formula>
    </cfRule>
    <cfRule type="cellIs" dxfId="22" priority="6" operator="notBetween">
      <formula>-12.5</formula>
      <formula>12.5</formula>
    </cfRule>
  </conditionalFormatting>
  <conditionalFormatting sqref="J17">
    <cfRule type="cellIs" dxfId="21" priority="3" operator="between">
      <formula>-15</formula>
      <formula>15</formula>
    </cfRule>
    <cfRule type="cellIs" dxfId="20" priority="4" operator="notBetween">
      <formula>-15</formula>
      <formula>15</formula>
    </cfRule>
  </conditionalFormatting>
  <conditionalFormatting sqref="J18:J20 J23:J25">
    <cfRule type="cellIs" dxfId="19" priority="1" operator="between">
      <formula>-10</formula>
      <formula>10</formula>
    </cfRule>
    <cfRule type="cellIs" dxfId="18" priority="2" operator="notBetween">
      <formula>-10</formula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7"/>
  <sheetViews>
    <sheetView topLeftCell="A2" zoomScale="90" zoomScaleNormal="90" zoomScalePageLayoutView="85" workbookViewId="0">
      <selection activeCell="E6" sqref="E6:F6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2"/>
      <c r="C3" s="82"/>
      <c r="D3" s="88">
        <v>44875</v>
      </c>
      <c r="E3" s="82"/>
      <c r="F3" s="83"/>
      <c r="G3" s="83" t="s">
        <v>54</v>
      </c>
      <c r="H3" s="83"/>
      <c r="I3" s="82"/>
      <c r="J3" s="84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5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445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100</v>
      </c>
      <c r="G13" s="66">
        <v>154.98275784712936</v>
      </c>
      <c r="H13" s="65">
        <f>G13*0.04</f>
        <v>6.1993103138851744</v>
      </c>
      <c r="I13" s="64"/>
      <c r="J13" s="78">
        <f>((F13-G13)/G13)*100</f>
        <v>-35.476693414736374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129.9</v>
      </c>
      <c r="G14" s="66">
        <v>130.1</v>
      </c>
      <c r="H14" s="65">
        <f>2.7/2</f>
        <v>1.35</v>
      </c>
      <c r="I14" s="64"/>
      <c r="J14" s="89">
        <f>((F14-G14))</f>
        <v>-0.19999999999998863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5.3</v>
      </c>
      <c r="G15" s="65">
        <v>5.2711645367448643</v>
      </c>
      <c r="H15" s="65">
        <f>G15*(12.5/200)</f>
        <v>0.32944778354655402</v>
      </c>
      <c r="I15" s="64"/>
      <c r="J15" s="78">
        <f t="shared" ref="J15:J17" si="0">((F15-G15)/G15)*100</f>
        <v>0.54704160824663761</v>
      </c>
      <c r="K15" s="67"/>
    </row>
    <row r="16" spans="1:11" x14ac:dyDescent="0.25">
      <c r="A16" s="59" t="s">
        <v>18</v>
      </c>
      <c r="B16" s="60" t="s">
        <v>11</v>
      </c>
      <c r="C16" s="61">
        <v>6</v>
      </c>
      <c r="D16" s="61" t="s">
        <v>25</v>
      </c>
      <c r="E16" s="64" t="s">
        <v>23</v>
      </c>
      <c r="F16" s="32">
        <v>14</v>
      </c>
      <c r="G16" s="66">
        <v>14.018529374060575</v>
      </c>
      <c r="H16" s="65">
        <f t="shared" ref="H16" si="1">G16*(12.5/200)</f>
        <v>0.87615808587878596</v>
      </c>
      <c r="I16" s="64"/>
      <c r="J16" s="78">
        <f t="shared" si="0"/>
        <v>-0.13217773110253322</v>
      </c>
      <c r="K16" s="67"/>
    </row>
    <row r="17" spans="1:11" ht="15.75" thickBot="1" x14ac:dyDescent="0.3">
      <c r="A17" s="68" t="s">
        <v>13</v>
      </c>
      <c r="B17" s="69" t="s">
        <v>11</v>
      </c>
      <c r="C17" s="70">
        <v>9</v>
      </c>
      <c r="D17" s="70" t="s">
        <v>20</v>
      </c>
      <c r="E17" s="71" t="s">
        <v>21</v>
      </c>
      <c r="F17" s="87">
        <v>12</v>
      </c>
      <c r="G17" s="73">
        <v>8.9139596789354165</v>
      </c>
      <c r="H17" s="73">
        <f>G17*0.075</f>
        <v>0.66854697592015622</v>
      </c>
      <c r="I17" s="71"/>
      <c r="J17" s="90">
        <f t="shared" si="0"/>
        <v>34.620308282941949</v>
      </c>
      <c r="K17" s="67"/>
    </row>
  </sheetData>
  <sheetProtection algorithmName="SHA-512" hashValue="VBeWcuKilIKPDdcZIGq9tb1+Gl84yD0Vn5P1B6dJYbbyZkAIPOOW9WT7ah7mmTuJidhiyzlVsl8uV5u+lST+4Q==" saltValue="XG0uW4j4dD6z48ghuMrOCA==" spinCount="100000" sheet="1" objects="1" scenarios="1" selectLockedCells="1" selectUnlockedCells="1"/>
  <mergeCells count="2">
    <mergeCell ref="A2:J2"/>
    <mergeCell ref="A8:J8"/>
  </mergeCells>
  <conditionalFormatting sqref="J14">
    <cfRule type="cellIs" dxfId="17" priority="7" operator="notBetween">
      <formula>-2.7</formula>
      <formula>2.7</formula>
    </cfRule>
    <cfRule type="cellIs" dxfId="16" priority="8" operator="between">
      <formula>-2.7</formula>
      <formula>2.7</formula>
    </cfRule>
  </conditionalFormatting>
  <conditionalFormatting sqref="J13">
    <cfRule type="cellIs" dxfId="15" priority="5" operator="notBetween">
      <formula>-8</formula>
      <formula>8</formula>
    </cfRule>
    <cfRule type="cellIs" dxfId="14" priority="6" operator="between">
      <formula>-8</formula>
      <formula>8</formula>
    </cfRule>
  </conditionalFormatting>
  <conditionalFormatting sqref="J15:J16">
    <cfRule type="cellIs" dxfId="13" priority="3" operator="between">
      <formula>-12.5</formula>
      <formula>12.5</formula>
    </cfRule>
    <cfRule type="cellIs" dxfId="12" priority="4" operator="notBetween">
      <formula>-12.5</formula>
      <formula>12.5</formula>
    </cfRule>
  </conditionalFormatting>
  <conditionalFormatting sqref="J17">
    <cfRule type="cellIs" dxfId="11" priority="1" operator="between">
      <formula>-15</formula>
      <formula>15</formula>
    </cfRule>
    <cfRule type="cellIs" dxfId="10" priority="2" operator="notBetween">
      <formula>-15</formula>
      <formula>15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2BA-2E8D-4635-840D-134B11D21EFE}">
  <sheetPr>
    <pageSetUpPr fitToPage="1"/>
  </sheetPr>
  <dimension ref="A1:K31"/>
  <sheetViews>
    <sheetView topLeftCell="A2" zoomScale="90" zoomScaleNormal="90" zoomScalePageLayoutView="85" workbookViewId="0">
      <selection activeCell="U17" sqref="U17"/>
    </sheetView>
  </sheetViews>
  <sheetFormatPr defaultColWidth="9.140625" defaultRowHeight="15" x14ac:dyDescent="0.25"/>
  <cols>
    <col min="1" max="1" width="28" style="42" bestFit="1" customWidth="1"/>
    <col min="2" max="2" width="11.5703125" style="44" customWidth="1"/>
    <col min="3" max="3" width="4.7109375" style="44" customWidth="1"/>
    <col min="4" max="4" width="23.5703125" style="42" bestFit="1" customWidth="1"/>
    <col min="5" max="5" width="16.42578125" style="42" customWidth="1"/>
    <col min="6" max="6" width="17" style="10" customWidth="1"/>
    <col min="7" max="7" width="14.85546875" style="45" bestFit="1" customWidth="1"/>
    <col min="8" max="8" width="8" style="42" customWidth="1"/>
    <col min="9" max="9" width="9.5703125" style="42" customWidth="1"/>
    <col min="10" max="10" width="13.28515625" style="42" customWidth="1"/>
    <col min="11" max="16384" width="9.140625" style="42"/>
  </cols>
  <sheetData>
    <row r="1" spans="1:11" s="38" customFormat="1" ht="15.75" hidden="1" thickBot="1" x14ac:dyDescent="0.3">
      <c r="B1" s="39"/>
      <c r="C1" s="39"/>
      <c r="D1" s="40"/>
      <c r="F1" s="6"/>
      <c r="G1" s="41"/>
    </row>
    <row r="2" spans="1:11" ht="19.5" thickTop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7"/>
    </row>
    <row r="3" spans="1:11" s="43" customFormat="1" ht="12.75" x14ac:dyDescent="0.2">
      <c r="A3" s="1"/>
      <c r="B3" s="82"/>
      <c r="C3" s="82"/>
      <c r="D3" s="88">
        <v>44875</v>
      </c>
      <c r="E3" s="82"/>
      <c r="F3" s="83"/>
      <c r="G3" s="83" t="s">
        <v>54</v>
      </c>
      <c r="H3" s="83"/>
      <c r="I3" s="82"/>
      <c r="J3" s="84" t="s">
        <v>35</v>
      </c>
    </row>
    <row r="4" spans="1:11" s="43" customFormat="1" ht="13.5" thickBot="1" x14ac:dyDescent="0.25">
      <c r="A4" s="2"/>
      <c r="B4" s="3"/>
      <c r="C4" s="3"/>
      <c r="D4" s="3"/>
      <c r="E4" s="3"/>
      <c r="F4" s="4"/>
      <c r="G4" s="5"/>
      <c r="H4" s="3"/>
      <c r="I4" s="3"/>
      <c r="J4" s="85"/>
    </row>
    <row r="5" spans="1:11" ht="16.5" thickTop="1" thickBot="1" x14ac:dyDescent="0.3"/>
    <row r="6" spans="1:11" ht="16.5" thickTop="1" thickBot="1" x14ac:dyDescent="0.3">
      <c r="A6" s="46" t="s">
        <v>4</v>
      </c>
      <c r="B6" s="47">
        <v>961</v>
      </c>
      <c r="C6" s="48"/>
      <c r="D6" s="49"/>
      <c r="E6" s="49"/>
      <c r="F6" s="16"/>
      <c r="G6" s="50"/>
      <c r="H6" s="49"/>
      <c r="I6" s="49"/>
      <c r="J6" s="75"/>
    </row>
    <row r="7" spans="1:11" ht="16.5" thickTop="1" thickBot="1" x14ac:dyDescent="0.3">
      <c r="A7" s="38"/>
      <c r="B7" s="39"/>
      <c r="C7" s="51"/>
      <c r="D7" s="38"/>
      <c r="E7" s="38"/>
      <c r="F7" s="7"/>
      <c r="G7" s="41"/>
      <c r="H7" s="38"/>
      <c r="I7" s="38"/>
      <c r="J7" s="38"/>
    </row>
    <row r="8" spans="1:11" ht="16.5" thickTop="1" thickBot="1" x14ac:dyDescent="0.3">
      <c r="A8" s="98" t="s">
        <v>37</v>
      </c>
      <c r="B8" s="99"/>
      <c r="C8" s="99"/>
      <c r="D8" s="99"/>
      <c r="E8" s="99"/>
      <c r="F8" s="99"/>
      <c r="G8" s="99"/>
      <c r="H8" s="99"/>
      <c r="I8" s="99"/>
      <c r="J8" s="100"/>
    </row>
    <row r="9" spans="1:11" ht="15.75" thickTop="1" x14ac:dyDescent="0.25">
      <c r="A9" s="38"/>
    </row>
    <row r="10" spans="1:11" ht="15.75" thickBot="1" x14ac:dyDescent="0.3"/>
    <row r="11" spans="1:11" s="58" customFormat="1" ht="63" customHeight="1" thickBot="1" x14ac:dyDescent="0.3">
      <c r="A11" s="52" t="s">
        <v>0</v>
      </c>
      <c r="B11" s="53" t="s">
        <v>7</v>
      </c>
      <c r="C11" s="54" t="s">
        <v>1</v>
      </c>
      <c r="D11" s="54" t="s">
        <v>2</v>
      </c>
      <c r="E11" s="54" t="s">
        <v>3</v>
      </c>
      <c r="F11" s="20" t="s">
        <v>8</v>
      </c>
      <c r="G11" s="55" t="s">
        <v>34</v>
      </c>
      <c r="H11" s="56" t="s">
        <v>5</v>
      </c>
      <c r="I11" s="57" t="s">
        <v>6</v>
      </c>
      <c r="J11" s="80" t="s">
        <v>36</v>
      </c>
    </row>
    <row r="12" spans="1:11" x14ac:dyDescent="0.25">
      <c r="A12" s="59"/>
      <c r="B12" s="60"/>
      <c r="C12" s="61"/>
      <c r="D12" s="61"/>
      <c r="E12" s="62"/>
      <c r="F12" s="28"/>
      <c r="G12" s="63"/>
      <c r="H12" s="64"/>
      <c r="I12" s="62"/>
      <c r="J12" s="81"/>
    </row>
    <row r="13" spans="1:11" x14ac:dyDescent="0.25">
      <c r="A13" s="59" t="s">
        <v>17</v>
      </c>
      <c r="B13" s="60" t="s">
        <v>11</v>
      </c>
      <c r="C13" s="61">
        <v>1</v>
      </c>
      <c r="D13" s="61" t="s">
        <v>32</v>
      </c>
      <c r="E13" s="64" t="s">
        <v>33</v>
      </c>
      <c r="F13" s="32">
        <v>100</v>
      </c>
      <c r="G13" s="66">
        <v>99.373330709071752</v>
      </c>
      <c r="H13" s="65">
        <f>G13*0.04</f>
        <v>3.97493322836287</v>
      </c>
      <c r="I13" s="64"/>
      <c r="J13" s="78">
        <f>((F13-G13)/G13)*100</f>
        <v>0.6306212003328171</v>
      </c>
      <c r="K13" s="67"/>
    </row>
    <row r="14" spans="1:11" x14ac:dyDescent="0.25">
      <c r="A14" s="59" t="s">
        <v>12</v>
      </c>
      <c r="B14" s="60" t="s">
        <v>29</v>
      </c>
      <c r="C14" s="61">
        <v>2</v>
      </c>
      <c r="D14" s="61" t="s">
        <v>30</v>
      </c>
      <c r="E14" s="64" t="s">
        <v>31</v>
      </c>
      <c r="F14" s="32">
        <v>130.1</v>
      </c>
      <c r="G14" s="66">
        <v>130</v>
      </c>
      <c r="H14" s="65">
        <f>2.7/2</f>
        <v>1.35</v>
      </c>
      <c r="I14" s="64"/>
      <c r="J14" s="89">
        <f>((F14-G14))</f>
        <v>9.9999999999994316E-2</v>
      </c>
      <c r="K14" s="45"/>
    </row>
    <row r="15" spans="1:11" x14ac:dyDescent="0.25">
      <c r="A15" s="59" t="s">
        <v>10</v>
      </c>
      <c r="B15" s="60" t="s">
        <v>11</v>
      </c>
      <c r="C15" s="61">
        <v>3</v>
      </c>
      <c r="D15" s="61" t="s">
        <v>28</v>
      </c>
      <c r="E15" s="64" t="s">
        <v>23</v>
      </c>
      <c r="F15" s="31">
        <v>5.5</v>
      </c>
      <c r="G15" s="65">
        <v>5.4209995378524845</v>
      </c>
      <c r="H15" s="65">
        <f>G15*(12.5/200)</f>
        <v>0.33881247111578028</v>
      </c>
      <c r="I15" s="64"/>
      <c r="J15" s="78">
        <f t="shared" ref="J15:J29" si="0">((F15-G15)/G15)*100</f>
        <v>1.4573043512711936</v>
      </c>
      <c r="K15" s="67"/>
    </row>
    <row r="16" spans="1:11" x14ac:dyDescent="0.25">
      <c r="A16" s="59" t="s">
        <v>19</v>
      </c>
      <c r="B16" s="60" t="s">
        <v>11</v>
      </c>
      <c r="C16" s="61">
        <v>4</v>
      </c>
      <c r="D16" s="61" t="s">
        <v>27</v>
      </c>
      <c r="E16" s="64" t="s">
        <v>23</v>
      </c>
      <c r="F16" s="31">
        <v>5.7</v>
      </c>
      <c r="G16" s="65">
        <v>5.2700146461871347</v>
      </c>
      <c r="H16" s="65">
        <f t="shared" ref="H16:H20" si="1">G16*(12.5/200)</f>
        <v>0.32937591538669592</v>
      </c>
      <c r="I16" s="64"/>
      <c r="J16" s="78">
        <f t="shared" si="0"/>
        <v>8.1590921976651565</v>
      </c>
      <c r="K16" s="67"/>
    </row>
    <row r="17" spans="1:11" x14ac:dyDescent="0.25">
      <c r="A17" s="59" t="s">
        <v>16</v>
      </c>
      <c r="B17" s="60" t="s">
        <v>11</v>
      </c>
      <c r="C17" s="61">
        <v>5</v>
      </c>
      <c r="D17" s="61" t="s">
        <v>26</v>
      </c>
      <c r="E17" s="64" t="s">
        <v>23</v>
      </c>
      <c r="F17" s="31">
        <v>5.8</v>
      </c>
      <c r="G17" s="65">
        <v>5.2700146461871347</v>
      </c>
      <c r="H17" s="65">
        <f t="shared" si="1"/>
        <v>0.32937591538669592</v>
      </c>
      <c r="I17" s="64"/>
      <c r="J17" s="78">
        <f t="shared" si="0"/>
        <v>10.056620130957521</v>
      </c>
      <c r="K17" s="67"/>
    </row>
    <row r="18" spans="1:11" x14ac:dyDescent="0.25">
      <c r="A18" s="59" t="s">
        <v>18</v>
      </c>
      <c r="B18" s="60" t="s">
        <v>11</v>
      </c>
      <c r="C18" s="61">
        <v>6</v>
      </c>
      <c r="D18" s="61" t="s">
        <v>25</v>
      </c>
      <c r="E18" s="64" t="s">
        <v>23</v>
      </c>
      <c r="F18" s="32">
        <v>14.2</v>
      </c>
      <c r="G18" s="66">
        <v>14.24646561392283</v>
      </c>
      <c r="H18" s="65">
        <f t="shared" si="1"/>
        <v>0.89040410087017685</v>
      </c>
      <c r="I18" s="64"/>
      <c r="J18" s="78">
        <f t="shared" si="0"/>
        <v>-0.32615537903955821</v>
      </c>
      <c r="K18" s="67"/>
    </row>
    <row r="19" spans="1:11" x14ac:dyDescent="0.25">
      <c r="A19" s="59" t="s">
        <v>15</v>
      </c>
      <c r="B19" s="60" t="s">
        <v>11</v>
      </c>
      <c r="C19" s="61">
        <v>7</v>
      </c>
      <c r="D19" s="61" t="s">
        <v>24</v>
      </c>
      <c r="E19" s="64" t="s">
        <v>23</v>
      </c>
      <c r="F19" s="32">
        <v>13.9</v>
      </c>
      <c r="G19" s="66">
        <v>14.130260854156136</v>
      </c>
      <c r="H19" s="65">
        <f t="shared" si="1"/>
        <v>0.88314130338475849</v>
      </c>
      <c r="I19" s="64"/>
      <c r="J19" s="78">
        <f t="shared" si="0"/>
        <v>-1.6295584103701017</v>
      </c>
      <c r="K19" s="67"/>
    </row>
    <row r="20" spans="1:11" x14ac:dyDescent="0.25">
      <c r="A20" s="59" t="s">
        <v>14</v>
      </c>
      <c r="B20" s="60" t="s">
        <v>11</v>
      </c>
      <c r="C20" s="61">
        <v>8</v>
      </c>
      <c r="D20" s="61" t="s">
        <v>22</v>
      </c>
      <c r="E20" s="64" t="s">
        <v>23</v>
      </c>
      <c r="F20" s="32">
        <v>14.2</v>
      </c>
      <c r="G20" s="66">
        <v>14.132658455064911</v>
      </c>
      <c r="H20" s="65">
        <f t="shared" si="1"/>
        <v>0.88329115344155695</v>
      </c>
      <c r="I20" s="64"/>
      <c r="J20" s="78">
        <f t="shared" si="0"/>
        <v>0.47649594836811426</v>
      </c>
      <c r="K20" s="67"/>
    </row>
    <row r="21" spans="1:11" x14ac:dyDescent="0.25">
      <c r="A21" s="59" t="s">
        <v>13</v>
      </c>
      <c r="B21" s="60" t="s">
        <v>11</v>
      </c>
      <c r="C21" s="61">
        <v>9</v>
      </c>
      <c r="D21" s="61" t="s">
        <v>20</v>
      </c>
      <c r="E21" s="64" t="s">
        <v>21</v>
      </c>
      <c r="F21" s="32">
        <v>7.78</v>
      </c>
      <c r="G21" s="65">
        <v>8.9139596789354165</v>
      </c>
      <c r="H21" s="65">
        <f>G21*0.075</f>
        <v>0.66854697592015622</v>
      </c>
      <c r="I21" s="64"/>
      <c r="J21" s="78">
        <f t="shared" si="0"/>
        <v>-12.721166796559302</v>
      </c>
      <c r="K21" s="67"/>
    </row>
    <row r="22" spans="1:11" x14ac:dyDescent="0.25">
      <c r="A22" s="59" t="s">
        <v>40</v>
      </c>
      <c r="B22" s="60" t="s">
        <v>41</v>
      </c>
      <c r="C22" s="61">
        <v>10</v>
      </c>
      <c r="D22" s="61" t="s">
        <v>42</v>
      </c>
      <c r="E22" s="64" t="s">
        <v>43</v>
      </c>
      <c r="F22" s="32">
        <v>5.7</v>
      </c>
      <c r="G22" s="65">
        <v>5.9377651225057431</v>
      </c>
      <c r="H22" s="65">
        <f>G22*0.05</f>
        <v>0.29688825612528719</v>
      </c>
      <c r="I22" s="64"/>
      <c r="J22" s="78">
        <f t="shared" si="0"/>
        <v>-4.0042864209052063</v>
      </c>
      <c r="K22" s="67"/>
    </row>
    <row r="23" spans="1:11" x14ac:dyDescent="0.25">
      <c r="A23" s="59" t="s">
        <v>44</v>
      </c>
      <c r="B23" s="60" t="s">
        <v>41</v>
      </c>
      <c r="C23" s="61">
        <v>11</v>
      </c>
      <c r="D23" s="61" t="s">
        <v>42</v>
      </c>
      <c r="E23" s="64" t="s">
        <v>43</v>
      </c>
      <c r="F23" s="32">
        <v>13.6</v>
      </c>
      <c r="G23" s="65">
        <v>13.87826389499868</v>
      </c>
      <c r="H23" s="65">
        <f t="shared" ref="H23:H24" si="2">G23*0.05</f>
        <v>0.69391319474993407</v>
      </c>
      <c r="I23" s="64"/>
      <c r="J23" s="78">
        <f t="shared" si="0"/>
        <v>-2.0050338940374135</v>
      </c>
      <c r="K23" s="67"/>
    </row>
    <row r="24" spans="1:11" x14ac:dyDescent="0.25">
      <c r="A24" s="59" t="s">
        <v>45</v>
      </c>
      <c r="B24" s="60" t="s">
        <v>41</v>
      </c>
      <c r="C24" s="61">
        <v>12</v>
      </c>
      <c r="D24" s="61" t="s">
        <v>42</v>
      </c>
      <c r="E24" s="64" t="s">
        <v>43</v>
      </c>
      <c r="F24" s="32">
        <v>18.7</v>
      </c>
      <c r="G24" s="65">
        <v>20.478556208560867</v>
      </c>
      <c r="H24" s="65">
        <f t="shared" si="2"/>
        <v>1.0239278104280434</v>
      </c>
      <c r="I24" s="64"/>
      <c r="J24" s="78">
        <f t="shared" si="0"/>
        <v>-8.6849687568177263</v>
      </c>
      <c r="K24" s="67"/>
    </row>
    <row r="25" spans="1:11" x14ac:dyDescent="0.25">
      <c r="A25" s="59" t="s">
        <v>46</v>
      </c>
      <c r="B25" s="60" t="s">
        <v>41</v>
      </c>
      <c r="C25" s="61">
        <v>13</v>
      </c>
      <c r="D25" s="61" t="s">
        <v>42</v>
      </c>
      <c r="E25" s="64" t="s">
        <v>43</v>
      </c>
      <c r="F25" s="32">
        <v>0</v>
      </c>
      <c r="G25" s="66">
        <v>0</v>
      </c>
      <c r="H25" s="65"/>
      <c r="I25" s="64"/>
      <c r="J25" s="78"/>
      <c r="K25" s="67"/>
    </row>
    <row r="26" spans="1:11" x14ac:dyDescent="0.25">
      <c r="A26" s="59" t="s">
        <v>47</v>
      </c>
      <c r="B26" s="60" t="s">
        <v>41</v>
      </c>
      <c r="C26" s="61">
        <v>14</v>
      </c>
      <c r="D26" s="61" t="s">
        <v>42</v>
      </c>
      <c r="E26" s="64" t="s">
        <v>43</v>
      </c>
      <c r="F26" s="32">
        <v>0</v>
      </c>
      <c r="G26" s="66">
        <v>0</v>
      </c>
      <c r="H26" s="65"/>
      <c r="I26" s="64"/>
      <c r="J26" s="78"/>
      <c r="K26" s="67"/>
    </row>
    <row r="27" spans="1:11" x14ac:dyDescent="0.25">
      <c r="A27" s="59" t="s">
        <v>48</v>
      </c>
      <c r="B27" s="60" t="s">
        <v>41</v>
      </c>
      <c r="C27" s="61">
        <v>20</v>
      </c>
      <c r="D27" s="61" t="s">
        <v>42</v>
      </c>
      <c r="E27" s="64" t="s">
        <v>43</v>
      </c>
      <c r="F27" s="32">
        <v>88</v>
      </c>
      <c r="G27" s="65">
        <v>88.004080241445664</v>
      </c>
      <c r="H27" s="65">
        <f t="shared" ref="H27:H29" si="3">G27*0.05</f>
        <v>4.4002040120722832</v>
      </c>
      <c r="I27" s="64"/>
      <c r="J27" s="78">
        <f t="shared" si="0"/>
        <v>-4.6364230322833936E-3</v>
      </c>
      <c r="K27" s="67"/>
    </row>
    <row r="28" spans="1:11" x14ac:dyDescent="0.25">
      <c r="A28" s="59" t="s">
        <v>49</v>
      </c>
      <c r="B28" s="60" t="s">
        <v>41</v>
      </c>
      <c r="C28" s="61">
        <v>21</v>
      </c>
      <c r="D28" s="61" t="s">
        <v>42</v>
      </c>
      <c r="E28" s="64" t="s">
        <v>43</v>
      </c>
      <c r="F28" s="32">
        <v>114.7</v>
      </c>
      <c r="G28" s="66">
        <v>114.94114854162333</v>
      </c>
      <c r="H28" s="65">
        <f t="shared" si="3"/>
        <v>5.7470574270811667</v>
      </c>
      <c r="I28" s="64"/>
      <c r="J28" s="78">
        <f t="shared" si="0"/>
        <v>-0.20980175044623414</v>
      </c>
      <c r="K28" s="67"/>
    </row>
    <row r="29" spans="1:11" x14ac:dyDescent="0.25">
      <c r="A29" s="59" t="s">
        <v>50</v>
      </c>
      <c r="B29" s="60" t="s">
        <v>41</v>
      </c>
      <c r="C29" s="61">
        <v>22</v>
      </c>
      <c r="D29" s="61" t="s">
        <v>42</v>
      </c>
      <c r="E29" s="64" t="s">
        <v>43</v>
      </c>
      <c r="F29" s="32">
        <v>202.1</v>
      </c>
      <c r="G29" s="66">
        <v>201.04574090286576</v>
      </c>
      <c r="H29" s="65">
        <f t="shared" si="3"/>
        <v>10.052287045143288</v>
      </c>
      <c r="I29" s="64"/>
      <c r="J29" s="78">
        <f t="shared" si="0"/>
        <v>0.52438768033568783</v>
      </c>
      <c r="K29" s="67"/>
    </row>
    <row r="30" spans="1:11" x14ac:dyDescent="0.25">
      <c r="A30" s="59" t="s">
        <v>51</v>
      </c>
      <c r="B30" s="60" t="s">
        <v>41</v>
      </c>
      <c r="C30" s="61">
        <v>23</v>
      </c>
      <c r="D30" s="61" t="s">
        <v>42</v>
      </c>
      <c r="E30" s="64" t="s">
        <v>43</v>
      </c>
      <c r="F30" s="32">
        <v>0</v>
      </c>
      <c r="G30" s="66">
        <v>0</v>
      </c>
      <c r="H30" s="65"/>
      <c r="I30" s="64"/>
      <c r="J30" s="78"/>
      <c r="K30" s="67"/>
    </row>
    <row r="31" spans="1:11" ht="15.75" thickBot="1" x14ac:dyDescent="0.3">
      <c r="A31" s="68" t="s">
        <v>52</v>
      </c>
      <c r="B31" s="69" t="s">
        <v>41</v>
      </c>
      <c r="C31" s="70">
        <v>24</v>
      </c>
      <c r="D31" s="70" t="s">
        <v>42</v>
      </c>
      <c r="E31" s="71" t="s">
        <v>43</v>
      </c>
      <c r="F31" s="87">
        <v>0</v>
      </c>
      <c r="G31" s="72">
        <v>0</v>
      </c>
      <c r="H31" s="73"/>
      <c r="I31" s="71"/>
      <c r="J31" s="79"/>
      <c r="K31" s="67"/>
    </row>
  </sheetData>
  <sheetProtection algorithmName="SHA-512" hashValue="GcWvWXnIIHy8kwg6swmv8gRpML6LPCZKf/lJXBCLns83DNAHhUD6+rNHEICQXQ47iC7XjX5U90MKC+FFHh+3yg==" saltValue="kc/gV7R5bW1Jqt5ipAoQnw==" spinCount="100000" sheet="1" objects="1" scenarios="1" selectLockedCells="1" selectUnlockedCells="1"/>
  <mergeCells count="2">
    <mergeCell ref="A2:J2"/>
    <mergeCell ref="A8:J8"/>
  </mergeCells>
  <conditionalFormatting sqref="J14">
    <cfRule type="cellIs" dxfId="9" priority="9" operator="notBetween">
      <formula>-2.7</formula>
      <formula>2.7</formula>
    </cfRule>
    <cfRule type="cellIs" dxfId="8" priority="10" operator="between">
      <formula>-2.7</formula>
      <formula>2.7</formula>
    </cfRule>
  </conditionalFormatting>
  <conditionalFormatting sqref="J13">
    <cfRule type="cellIs" dxfId="7" priority="7" operator="notBetween">
      <formula>-8</formula>
      <formula>8</formula>
    </cfRule>
    <cfRule type="cellIs" dxfId="6" priority="8" operator="between">
      <formula>-8</formula>
      <formula>8</formula>
    </cfRule>
  </conditionalFormatting>
  <conditionalFormatting sqref="J15:J20">
    <cfRule type="cellIs" dxfId="5" priority="5" operator="between">
      <formula>-12.5</formula>
      <formula>12.5</formula>
    </cfRule>
    <cfRule type="cellIs" dxfId="4" priority="6" operator="notBetween">
      <formula>-12.5</formula>
      <formula>12.5</formula>
    </cfRule>
  </conditionalFormatting>
  <conditionalFormatting sqref="J21">
    <cfRule type="cellIs" dxfId="3" priority="4" operator="notBetween">
      <formula>-15</formula>
      <formula>15</formula>
    </cfRule>
    <cfRule type="cellIs" dxfId="2" priority="3" operator="between">
      <formula>-15</formula>
      <formula>15</formula>
    </cfRule>
  </conditionalFormatting>
  <conditionalFormatting sqref="J22:J24 J27:J29">
    <cfRule type="cellIs" dxfId="1" priority="2" operator="notBetween">
      <formula>-10</formula>
      <formula>10</formula>
    </cfRule>
    <cfRule type="cellIs" dxfId="0" priority="1" operator="between">
      <formula>-10</formula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VKL</Ringtest>
    <Jaar xmlns="08cda046-0f15-45eb-a9d5-77306d3264cd">2023</Jaar>
    <Publicatiedatum xmlns="dda9e79c-c62e-445e-b991-197574827cb3">2024-06-06T15:49:36+00:00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C82CAD27-BAB0-4CD8-8D3D-115A819C78D6}"/>
</file>

<file path=customXml/itemProps2.xml><?xml version="1.0" encoding="utf-8"?>
<ds:datastoreItem xmlns:ds="http://schemas.openxmlformats.org/officeDocument/2006/customXml" ds:itemID="{7F420A6D-AD7D-4F2B-99EF-0B774773C34E}"/>
</file>

<file path=customXml/itemProps3.xml><?xml version="1.0" encoding="utf-8"?>
<ds:datastoreItem xmlns:ds="http://schemas.openxmlformats.org/officeDocument/2006/customXml" ds:itemID="{A737D31C-B335-4A56-8EE3-4D0FE5F40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127</vt:lpstr>
      <vt:lpstr>187</vt:lpstr>
      <vt:lpstr>249</vt:lpstr>
      <vt:lpstr>445</vt:lpstr>
      <vt:lpstr>961</vt:lpstr>
      <vt:lpstr>'127'!Print_Area</vt:lpstr>
      <vt:lpstr>'187'!Print_Area</vt:lpstr>
      <vt:lpstr>'249'!Print_Area</vt:lpstr>
      <vt:lpstr>'445'!Print_Area</vt:lpstr>
      <vt:lpstr>'961'!Print_Area</vt:lpstr>
      <vt:lpstr>'127'!Print_Titles</vt:lpstr>
      <vt:lpstr>'187'!Print_Titles</vt:lpstr>
      <vt:lpstr>'249'!Print_Titles</vt:lpstr>
      <vt:lpstr>'445'!Print_Titles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2023-2,3</dc:title>
  <dc:creator>dceustet</dc:creator>
  <cp:lastModifiedBy>Bart Baeyens</cp:lastModifiedBy>
  <cp:lastPrinted>2023-11-09T12:46:02Z</cp:lastPrinted>
  <dcterms:created xsi:type="dcterms:W3CDTF">2012-03-19T07:59:52Z</dcterms:created>
  <dcterms:modified xsi:type="dcterms:W3CDTF">2024-03-06T10:04:36Z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