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Unit_SEB\3_EMIS\__Projecten\1__EMIS\DOCsRingtesten\"/>
    </mc:Choice>
  </mc:AlternateContent>
  <xr:revisionPtr revIDLastSave="0" documentId="8_{4470DA54-9177-4FCC-946D-3D194FCE0E60}" xr6:coauthVersionLast="31" xr6:coauthVersionMax="31" xr10:uidLastSave="{00000000-0000-0000-0000-000000000000}"/>
  <bookViews>
    <workbookView xWindow="840" yWindow="615" windowWidth="20475" windowHeight="9465" tabRatio="943" xr2:uid="{00000000-000D-0000-FFFF-FFFF00000000}"/>
  </bookViews>
  <sheets>
    <sheet name="1" sheetId="8" r:id="rId1"/>
    <sheet name="2" sheetId="10" r:id="rId2"/>
    <sheet name="3" sheetId="17" r:id="rId3"/>
    <sheet name="4" sheetId="2" r:id="rId4"/>
    <sheet name="5" sheetId="5" r:id="rId5"/>
    <sheet name="6" sheetId="20" r:id="rId6"/>
    <sheet name="7" sheetId="9" r:id="rId7"/>
    <sheet name="8" sheetId="13" r:id="rId8"/>
    <sheet name="9" sheetId="15" r:id="rId9"/>
    <sheet name="10" sheetId="12" r:id="rId10"/>
    <sheet name="11" sheetId="6" r:id="rId11"/>
    <sheet name="12" sheetId="11" r:id="rId12"/>
    <sheet name="14" sheetId="4" r:id="rId13"/>
    <sheet name="15" sheetId="22" r:id="rId14"/>
    <sheet name="16" sheetId="19" r:id="rId15"/>
    <sheet name="17" sheetId="21" r:id="rId16"/>
    <sheet name="18" sheetId="3" r:id="rId17"/>
    <sheet name="19" sheetId="16" r:id="rId18"/>
    <sheet name="20" sheetId="18" r:id="rId19"/>
    <sheet name="21" sheetId="1" r:id="rId20"/>
    <sheet name="22" sheetId="14" r:id="rId21"/>
  </sheets>
  <externalReferences>
    <externalReference r:id="rId22"/>
  </externalReferences>
  <definedNames>
    <definedName name="_xlnm._FilterDatabase" localSheetId="0" hidden="1">'1'!$B$1:$B$400</definedName>
    <definedName name="_xlnm._FilterDatabase" localSheetId="9" hidden="1">'10'!$B$1:$B$388</definedName>
    <definedName name="_xlnm._FilterDatabase" localSheetId="10" hidden="1">'11'!$B$1:$B$337</definedName>
    <definedName name="_xlnm._FilterDatabase" localSheetId="11" hidden="1">'12'!$B$1:$B$400</definedName>
    <definedName name="_xlnm._FilterDatabase" localSheetId="12" hidden="1">'14'!$B$1:$B$400</definedName>
    <definedName name="_xlnm._FilterDatabase" localSheetId="13" hidden="1">'15'!$B$1:$B$400</definedName>
    <definedName name="_xlnm._FilterDatabase" localSheetId="14" hidden="1">'16'!$B$1:$B$400</definedName>
    <definedName name="_xlnm._FilterDatabase" localSheetId="15" hidden="1">'17'!$B$1:$B$400</definedName>
    <definedName name="_xlnm._FilterDatabase" localSheetId="16" hidden="1">'18'!$B$1:$B$400</definedName>
    <definedName name="_xlnm._FilterDatabase" localSheetId="17" hidden="1">'19'!$B$1:$B$400</definedName>
    <definedName name="_xlnm._FilterDatabase" localSheetId="1" hidden="1">'2'!$B$1:$B$400</definedName>
    <definedName name="_xlnm._FilterDatabase" localSheetId="18" hidden="1">'20'!$B$1:$B$400</definedName>
    <definedName name="_xlnm._FilterDatabase" localSheetId="19" hidden="1">'21'!$B$1:$B$387</definedName>
    <definedName name="_xlnm._FilterDatabase" localSheetId="20" hidden="1">'22'!$B$1:$B$400</definedName>
    <definedName name="_xlnm._FilterDatabase" localSheetId="2" hidden="1">'3'!$B$1:$B$400</definedName>
    <definedName name="_xlnm._FilterDatabase" localSheetId="3" hidden="1">'4'!$B$1:$B$400</definedName>
    <definedName name="_xlnm._FilterDatabase" localSheetId="4" hidden="1">'5'!$B$1:$B$339</definedName>
    <definedName name="_xlnm._FilterDatabase" localSheetId="5" hidden="1">'6'!$B$1:$B$400</definedName>
    <definedName name="_xlnm._FilterDatabase" localSheetId="6" hidden="1">'7'!$B$1:$B$400</definedName>
    <definedName name="_xlnm._FilterDatabase" localSheetId="7" hidden="1">'8'!$B$1:$B$400</definedName>
    <definedName name="_xlnm._FilterDatabase" localSheetId="8" hidden="1">'9'!$B$1:$B$400</definedName>
    <definedName name="_tab1">[1]tabel!$B$8:$C$125</definedName>
  </definedNames>
  <calcPr calcId="179017"/>
</workbook>
</file>

<file path=xl/calcChain.xml><?xml version="1.0" encoding="utf-8"?>
<calcChain xmlns="http://schemas.openxmlformats.org/spreadsheetml/2006/main">
  <c r="N51" i="18" l="1"/>
  <c r="G76" i="22"/>
  <c r="G63" i="1"/>
  <c r="G76" i="2"/>
  <c r="G76" i="4"/>
  <c r="G76" i="3"/>
  <c r="G76" i="8"/>
  <c r="G76" i="16"/>
  <c r="G76" i="15" l="1"/>
  <c r="G76" i="14"/>
  <c r="F76" i="14"/>
  <c r="G76" i="13"/>
  <c r="G64" i="12"/>
  <c r="G76" i="11"/>
  <c r="G76" i="10"/>
  <c r="G76" i="9"/>
  <c r="G76" i="17"/>
  <c r="G76" i="21"/>
  <c r="G76" i="20"/>
  <c r="G76" i="19"/>
  <c r="G76" i="18"/>
  <c r="N51" i="19" l="1"/>
  <c r="N51" i="20"/>
  <c r="N51" i="21"/>
  <c r="N51" i="17"/>
  <c r="N51" i="9"/>
  <c r="N51" i="10"/>
  <c r="N51" i="11"/>
  <c r="N51" i="13"/>
  <c r="N51" i="14"/>
  <c r="N51" i="15"/>
  <c r="N51" i="16"/>
  <c r="N51" i="8"/>
  <c r="N51" i="3"/>
  <c r="N51" i="4"/>
  <c r="N51" i="2"/>
  <c r="N51" i="22"/>
  <c r="F70" i="16"/>
  <c r="F73" i="14"/>
  <c r="G25" i="1"/>
  <c r="H25" i="1" s="1"/>
  <c r="H48" i="20"/>
  <c r="H47" i="20"/>
  <c r="H46" i="20"/>
  <c r="H45" i="20"/>
  <c r="H44" i="20"/>
  <c r="H43" i="20"/>
  <c r="H42" i="20"/>
  <c r="H41" i="20"/>
  <c r="H40" i="20"/>
  <c r="H36" i="20"/>
  <c r="H35" i="20"/>
  <c r="H34" i="20"/>
  <c r="H33" i="20"/>
  <c r="H32" i="20"/>
  <c r="H31" i="20"/>
  <c r="H30" i="20"/>
  <c r="H29" i="20"/>
  <c r="H28" i="20"/>
  <c r="H25" i="20"/>
  <c r="H24" i="20"/>
  <c r="H23" i="20"/>
  <c r="H22" i="20"/>
  <c r="H21" i="20"/>
  <c r="H19" i="20"/>
  <c r="H18" i="20"/>
  <c r="H17" i="20"/>
  <c r="H14" i="20"/>
  <c r="H13" i="20"/>
  <c r="H12" i="20"/>
  <c r="H11" i="20"/>
  <c r="H10" i="20"/>
  <c r="H8" i="20"/>
  <c r="H48" i="21"/>
  <c r="H47" i="21"/>
  <c r="H46" i="21"/>
  <c r="H45" i="21"/>
  <c r="H44" i="21"/>
  <c r="H43" i="21"/>
  <c r="H42" i="21"/>
  <c r="H41" i="21"/>
  <c r="H40" i="21"/>
  <c r="H36" i="21"/>
  <c r="H35" i="21"/>
  <c r="H34" i="21"/>
  <c r="H33" i="21"/>
  <c r="H32" i="21"/>
  <c r="H31" i="21"/>
  <c r="H30" i="21"/>
  <c r="H29" i="21"/>
  <c r="H28" i="21"/>
  <c r="H24" i="21"/>
  <c r="H23" i="21"/>
  <c r="H22" i="21"/>
  <c r="H21" i="21"/>
  <c r="H19" i="21"/>
  <c r="H18" i="21"/>
  <c r="H17" i="21"/>
  <c r="H14" i="21"/>
  <c r="H13" i="21"/>
  <c r="H10" i="21"/>
  <c r="H9" i="21"/>
  <c r="H48" i="17"/>
  <c r="H47" i="17"/>
  <c r="H46" i="17"/>
  <c r="H45" i="17"/>
  <c r="H44" i="17"/>
  <c r="H43" i="17"/>
  <c r="H42" i="17"/>
  <c r="H41" i="17"/>
  <c r="H40" i="17"/>
  <c r="H36" i="17"/>
  <c r="H35" i="17"/>
  <c r="H34" i="17"/>
  <c r="H33" i="17"/>
  <c r="H32" i="17"/>
  <c r="H31" i="17"/>
  <c r="H30" i="17"/>
  <c r="H29" i="17"/>
  <c r="H28" i="17"/>
  <c r="H24" i="17"/>
  <c r="H23" i="17"/>
  <c r="H22" i="17"/>
  <c r="H21" i="17"/>
  <c r="H19" i="17"/>
  <c r="H18" i="17"/>
  <c r="H17" i="17"/>
  <c r="H14" i="17"/>
  <c r="H13" i="17"/>
  <c r="H10" i="17"/>
  <c r="H48" i="9"/>
  <c r="H47" i="9"/>
  <c r="H46" i="9"/>
  <c r="H42" i="9"/>
  <c r="H41" i="9"/>
  <c r="H40" i="9"/>
  <c r="H39" i="9"/>
  <c r="H38" i="9"/>
  <c r="H36" i="9"/>
  <c r="H35" i="9"/>
  <c r="H34" i="9"/>
  <c r="H33" i="9"/>
  <c r="H32" i="9"/>
  <c r="H31" i="9"/>
  <c r="H30" i="9"/>
  <c r="H29" i="9"/>
  <c r="H28" i="9"/>
  <c r="H24" i="9"/>
  <c r="H23" i="9"/>
  <c r="H22" i="9"/>
  <c r="H21" i="9"/>
  <c r="H19" i="9"/>
  <c r="H18" i="9"/>
  <c r="H17" i="9"/>
  <c r="H14" i="9"/>
  <c r="H13" i="9"/>
  <c r="H11" i="9"/>
  <c r="H10" i="9"/>
  <c r="H48" i="10"/>
  <c r="H47" i="10"/>
  <c r="H46" i="10"/>
  <c r="H45" i="10"/>
  <c r="H44" i="10"/>
  <c r="H43" i="10"/>
  <c r="H42" i="10"/>
  <c r="H41" i="10"/>
  <c r="H40" i="10"/>
  <c r="H38" i="10"/>
  <c r="H36" i="10"/>
  <c r="H35" i="10"/>
  <c r="H34" i="10"/>
  <c r="H33" i="10"/>
  <c r="H32" i="10"/>
  <c r="H31" i="10"/>
  <c r="H30" i="10"/>
  <c r="H29" i="10"/>
  <c r="H28" i="10"/>
  <c r="H26" i="10"/>
  <c r="H24" i="10"/>
  <c r="H23" i="10"/>
  <c r="H22" i="10"/>
  <c r="H21" i="10"/>
  <c r="H19" i="10"/>
  <c r="H18" i="10"/>
  <c r="H17" i="10"/>
  <c r="H15" i="10"/>
  <c r="H14" i="10"/>
  <c r="H13" i="10"/>
  <c r="H10" i="10"/>
  <c r="H48" i="11"/>
  <c r="H47" i="11"/>
  <c r="H46" i="11"/>
  <c r="H45" i="11"/>
  <c r="H44" i="11"/>
  <c r="H43" i="11"/>
  <c r="H42" i="11"/>
  <c r="H41" i="11"/>
  <c r="H40" i="11"/>
  <c r="H39" i="11"/>
  <c r="H36" i="11"/>
  <c r="H35" i="11"/>
  <c r="H34" i="11"/>
  <c r="H31" i="11"/>
  <c r="H30" i="11"/>
  <c r="H29" i="11"/>
  <c r="H28" i="11"/>
  <c r="H24" i="11"/>
  <c r="H23" i="11"/>
  <c r="H22" i="11"/>
  <c r="H21" i="11"/>
  <c r="H19" i="11"/>
  <c r="H18" i="11"/>
  <c r="H17" i="11"/>
  <c r="H16" i="11"/>
  <c r="H15" i="11"/>
  <c r="H14" i="11"/>
  <c r="H13" i="11"/>
  <c r="H10" i="11"/>
  <c r="H48" i="12"/>
  <c r="H47" i="12"/>
  <c r="H46" i="12"/>
  <c r="H45" i="12"/>
  <c r="H44" i="12"/>
  <c r="H43" i="12"/>
  <c r="H42" i="12"/>
  <c r="H41" i="12"/>
  <c r="H40" i="12"/>
  <c r="H36" i="12"/>
  <c r="H35" i="12"/>
  <c r="H34" i="12"/>
  <c r="H33" i="12"/>
  <c r="H32" i="12"/>
  <c r="H31" i="12"/>
  <c r="H30" i="12"/>
  <c r="H29" i="12"/>
  <c r="H28" i="12"/>
  <c r="H24" i="12"/>
  <c r="H23" i="12"/>
  <c r="H22" i="12"/>
  <c r="H21" i="12"/>
  <c r="H19" i="12"/>
  <c r="H18" i="12"/>
  <c r="H17" i="12"/>
  <c r="H16" i="12"/>
  <c r="H14" i="12"/>
  <c r="H13" i="12"/>
  <c r="H12" i="12"/>
  <c r="H10" i="12"/>
  <c r="H48" i="13"/>
  <c r="H47" i="13"/>
  <c r="H46" i="13"/>
  <c r="H45" i="13"/>
  <c r="H44" i="13"/>
  <c r="H43" i="13"/>
  <c r="H42" i="13"/>
  <c r="H41" i="13"/>
  <c r="H40" i="13"/>
  <c r="H36" i="13"/>
  <c r="H35" i="13"/>
  <c r="H34" i="13"/>
  <c r="H33" i="13"/>
  <c r="H32" i="13"/>
  <c r="H31" i="13"/>
  <c r="H30" i="13"/>
  <c r="H29" i="13"/>
  <c r="H28" i="13"/>
  <c r="H24" i="13"/>
  <c r="H23" i="13"/>
  <c r="H22" i="13"/>
  <c r="H21" i="13"/>
  <c r="H19" i="13"/>
  <c r="H18" i="13"/>
  <c r="H17" i="13"/>
  <c r="H15" i="13"/>
  <c r="H14" i="13"/>
  <c r="H13" i="13"/>
  <c r="H10" i="13"/>
  <c r="H48" i="14"/>
  <c r="H47" i="14"/>
  <c r="H46" i="14"/>
  <c r="H45" i="14"/>
  <c r="H44" i="14"/>
  <c r="H43" i="14"/>
  <c r="H42" i="14"/>
  <c r="H41" i="14"/>
  <c r="H40" i="14"/>
  <c r="H37" i="14"/>
  <c r="H36" i="14"/>
  <c r="H35" i="14"/>
  <c r="H34" i="14"/>
  <c r="H33" i="14"/>
  <c r="H32" i="14"/>
  <c r="H31" i="14"/>
  <c r="H30" i="14"/>
  <c r="H29" i="14"/>
  <c r="H28" i="14"/>
  <c r="H24" i="14"/>
  <c r="H23" i="14"/>
  <c r="H22" i="14"/>
  <c r="H21" i="14"/>
  <c r="H19" i="14"/>
  <c r="H18" i="14"/>
  <c r="H17" i="14"/>
  <c r="H16" i="14"/>
  <c r="H14" i="14"/>
  <c r="H13" i="14"/>
  <c r="H12" i="14"/>
  <c r="H10" i="14"/>
  <c r="H48" i="15"/>
  <c r="H47" i="15"/>
  <c r="H46" i="15"/>
  <c r="H45" i="15"/>
  <c r="H44" i="15"/>
  <c r="H43" i="15"/>
  <c r="H42" i="15"/>
  <c r="H41" i="15"/>
  <c r="H40" i="15"/>
  <c r="H36" i="15"/>
  <c r="H35" i="15"/>
  <c r="H34" i="15"/>
  <c r="H33" i="15"/>
  <c r="H32" i="15"/>
  <c r="H31" i="15"/>
  <c r="H30" i="15"/>
  <c r="H29" i="15"/>
  <c r="H28" i="15"/>
  <c r="H24" i="15"/>
  <c r="H23" i="15"/>
  <c r="H22" i="15"/>
  <c r="H21" i="15"/>
  <c r="H19" i="15"/>
  <c r="H18" i="15"/>
  <c r="H17" i="15"/>
  <c r="H14" i="15"/>
  <c r="H13" i="15"/>
  <c r="H10" i="15"/>
  <c r="H48" i="16"/>
  <c r="H47" i="16"/>
  <c r="H46" i="16"/>
  <c r="H45" i="16"/>
  <c r="H44" i="16"/>
  <c r="H43" i="16"/>
  <c r="H42" i="16"/>
  <c r="H41" i="16"/>
  <c r="H40" i="16"/>
  <c r="H36" i="16"/>
  <c r="H35" i="16"/>
  <c r="H34" i="16"/>
  <c r="H33" i="16"/>
  <c r="H32" i="16"/>
  <c r="H31" i="16"/>
  <c r="H30" i="16"/>
  <c r="H29" i="16"/>
  <c r="H28" i="16"/>
  <c r="H24" i="16"/>
  <c r="H23" i="16"/>
  <c r="H22" i="16"/>
  <c r="H21" i="16"/>
  <c r="H19" i="16"/>
  <c r="H18" i="16"/>
  <c r="H17" i="16"/>
  <c r="H14" i="16"/>
  <c r="H13" i="16"/>
  <c r="H10" i="16"/>
  <c r="H24" i="5"/>
  <c r="H23" i="5"/>
  <c r="H22" i="5"/>
  <c r="H21" i="5"/>
  <c r="H19" i="5"/>
  <c r="H18" i="5"/>
  <c r="H14" i="5"/>
  <c r="H10" i="5"/>
  <c r="H23" i="6"/>
  <c r="H22" i="6"/>
  <c r="H21" i="6"/>
  <c r="H19" i="6"/>
  <c r="H18" i="6"/>
  <c r="H17" i="6"/>
  <c r="H16" i="6"/>
  <c r="H14" i="6"/>
  <c r="H13" i="6"/>
  <c r="H12" i="6"/>
  <c r="H10" i="6"/>
  <c r="H48" i="8"/>
  <c r="H47" i="8"/>
  <c r="H46" i="8"/>
  <c r="H45" i="8"/>
  <c r="H44" i="8"/>
  <c r="H43" i="8"/>
  <c r="H42" i="8"/>
  <c r="H41" i="8"/>
  <c r="H40" i="8"/>
  <c r="H36" i="8"/>
  <c r="H35" i="8"/>
  <c r="H34" i="8"/>
  <c r="H33" i="8"/>
  <c r="H32" i="8"/>
  <c r="H31" i="8"/>
  <c r="H30" i="8"/>
  <c r="H29" i="8"/>
  <c r="H28" i="8"/>
  <c r="H26" i="8"/>
  <c r="H24" i="8"/>
  <c r="H23" i="8"/>
  <c r="H22" i="8"/>
  <c r="H21" i="8"/>
  <c r="H19" i="8"/>
  <c r="H18" i="8"/>
  <c r="H14" i="8"/>
  <c r="H10" i="8"/>
  <c r="H48" i="3"/>
  <c r="H47" i="3"/>
  <c r="H46" i="3"/>
  <c r="H45" i="3"/>
  <c r="H44" i="3"/>
  <c r="H43" i="3"/>
  <c r="H42" i="3"/>
  <c r="H41" i="3"/>
  <c r="H40" i="3"/>
  <c r="H36" i="3"/>
  <c r="H35" i="3"/>
  <c r="H34" i="3"/>
  <c r="H33" i="3"/>
  <c r="H32" i="3"/>
  <c r="H31" i="3"/>
  <c r="H30" i="3"/>
  <c r="H29" i="3"/>
  <c r="H28" i="3"/>
  <c r="H24" i="3"/>
  <c r="H23" i="3"/>
  <c r="H22" i="3"/>
  <c r="H21" i="3"/>
  <c r="H19" i="3"/>
  <c r="H18" i="3"/>
  <c r="H17" i="3"/>
  <c r="H15" i="3"/>
  <c r="H14" i="3"/>
  <c r="H13" i="3"/>
  <c r="H10" i="3"/>
  <c r="H48" i="4"/>
  <c r="H47" i="4"/>
  <c r="H46" i="4"/>
  <c r="H45" i="4"/>
  <c r="H44" i="4"/>
  <c r="H43" i="4"/>
  <c r="H42" i="4"/>
  <c r="H41" i="4"/>
  <c r="H40" i="4"/>
  <c r="H36" i="4"/>
  <c r="H35" i="4"/>
  <c r="H34" i="4"/>
  <c r="H33" i="4"/>
  <c r="H32" i="4"/>
  <c r="H31" i="4"/>
  <c r="H30" i="4"/>
  <c r="H29" i="4"/>
  <c r="H28" i="4"/>
  <c r="H24" i="4"/>
  <c r="H23" i="4"/>
  <c r="H22" i="4"/>
  <c r="H21" i="4"/>
  <c r="H20" i="4"/>
  <c r="H19" i="4"/>
  <c r="H18" i="4"/>
  <c r="H17" i="4"/>
  <c r="H14" i="4"/>
  <c r="H13" i="4"/>
  <c r="H11" i="4"/>
  <c r="H10" i="4"/>
  <c r="H8" i="4"/>
  <c r="H48" i="2"/>
  <c r="H47" i="2"/>
  <c r="H46" i="2"/>
  <c r="H45" i="2"/>
  <c r="H44" i="2"/>
  <c r="H43" i="2"/>
  <c r="H42" i="2"/>
  <c r="H41" i="2"/>
  <c r="H40" i="2"/>
  <c r="H36" i="2"/>
  <c r="H35" i="2"/>
  <c r="H34" i="2"/>
  <c r="H33" i="2"/>
  <c r="H32" i="2"/>
  <c r="H31" i="2"/>
  <c r="H30" i="2"/>
  <c r="H29" i="2"/>
  <c r="H28" i="2"/>
  <c r="H24" i="2"/>
  <c r="H23" i="2"/>
  <c r="H22" i="2"/>
  <c r="H21" i="2"/>
  <c r="H19" i="2"/>
  <c r="H18" i="2"/>
  <c r="H17" i="2"/>
  <c r="H14" i="2"/>
  <c r="H13" i="2"/>
  <c r="H10" i="2"/>
  <c r="H48" i="1"/>
  <c r="H47" i="1"/>
  <c r="H46" i="1"/>
  <c r="H45" i="1"/>
  <c r="H44" i="1"/>
  <c r="H43" i="1"/>
  <c r="H42" i="1"/>
  <c r="H41" i="1"/>
  <c r="H40" i="1"/>
  <c r="H36" i="1"/>
  <c r="H35" i="1"/>
  <c r="H34" i="1"/>
  <c r="H33" i="1"/>
  <c r="H32" i="1"/>
  <c r="H31" i="1"/>
  <c r="H30" i="1"/>
  <c r="H29" i="1"/>
  <c r="H28" i="1"/>
  <c r="H24" i="1"/>
  <c r="H23" i="1"/>
  <c r="H22" i="1"/>
  <c r="H21" i="1"/>
  <c r="H19" i="1"/>
  <c r="H18" i="1"/>
  <c r="H17" i="1"/>
  <c r="H14" i="1"/>
  <c r="H13" i="1"/>
  <c r="H10" i="1"/>
  <c r="H48" i="22"/>
  <c r="H47" i="22"/>
  <c r="H46" i="22"/>
  <c r="H45" i="22"/>
  <c r="H44" i="22"/>
  <c r="H43" i="22"/>
  <c r="H42" i="22"/>
  <c r="H41" i="22"/>
  <c r="H40" i="22"/>
  <c r="H38" i="22"/>
  <c r="H37" i="22"/>
  <c r="H36" i="22"/>
  <c r="H35" i="22"/>
  <c r="H34" i="22"/>
  <c r="H33" i="22"/>
  <c r="H32" i="22"/>
  <c r="H31" i="22"/>
  <c r="H30" i="22"/>
  <c r="H29" i="22"/>
  <c r="H28" i="22"/>
  <c r="H25" i="22"/>
  <c r="H24" i="22"/>
  <c r="H23" i="22"/>
  <c r="H22" i="22"/>
  <c r="H21" i="22"/>
  <c r="H20" i="22"/>
  <c r="H19" i="22"/>
  <c r="H18" i="22"/>
  <c r="H17" i="22"/>
  <c r="H16" i="22"/>
  <c r="H14" i="22"/>
  <c r="H13" i="22"/>
  <c r="H12" i="22"/>
  <c r="H10" i="22"/>
  <c r="H9" i="22"/>
  <c r="H48" i="19"/>
  <c r="H47" i="19"/>
  <c r="H46" i="19"/>
  <c r="H45" i="19"/>
  <c r="H44" i="19"/>
  <c r="H43" i="19"/>
  <c r="H42" i="19"/>
  <c r="H41" i="19"/>
  <c r="H40" i="19"/>
  <c r="H37" i="19"/>
  <c r="H36" i="19"/>
  <c r="H35" i="19"/>
  <c r="H34" i="19"/>
  <c r="H33" i="19"/>
  <c r="H32" i="19"/>
  <c r="H31" i="19"/>
  <c r="H30" i="19"/>
  <c r="H29" i="19"/>
  <c r="H28" i="19"/>
  <c r="H24" i="19"/>
  <c r="H23" i="19"/>
  <c r="H22" i="19"/>
  <c r="H21" i="19"/>
  <c r="H19" i="19"/>
  <c r="H18" i="19"/>
  <c r="H17" i="19"/>
  <c r="H14" i="19"/>
  <c r="H13" i="19"/>
  <c r="H10" i="19"/>
  <c r="H48" i="18"/>
  <c r="H47" i="18"/>
  <c r="H46" i="18"/>
  <c r="H45" i="18"/>
  <c r="H44" i="18"/>
  <c r="H43" i="18"/>
  <c r="H42" i="18"/>
  <c r="H41" i="18"/>
  <c r="H40" i="18"/>
  <c r="H36" i="18"/>
  <c r="H35" i="18"/>
  <c r="H34" i="18"/>
  <c r="H33" i="18"/>
  <c r="H32" i="18"/>
  <c r="H31" i="18"/>
  <c r="H30" i="18"/>
  <c r="H29" i="18"/>
  <c r="H28" i="18"/>
  <c r="H24" i="18"/>
  <c r="H23" i="18"/>
  <c r="H22" i="18"/>
  <c r="H21" i="18"/>
  <c r="H19" i="18"/>
  <c r="H18" i="18"/>
  <c r="H17" i="18"/>
  <c r="H14" i="18"/>
  <c r="H13" i="18"/>
  <c r="H10" i="18"/>
  <c r="F17" i="5"/>
  <c r="G17" i="5"/>
  <c r="H17" i="5" s="1"/>
  <c r="F13" i="5"/>
  <c r="G13" i="5"/>
  <c r="H13" i="5" s="1"/>
  <c r="F17" i="8"/>
  <c r="G17" i="8"/>
  <c r="H17" i="8" s="1"/>
  <c r="F13" i="8"/>
  <c r="G13" i="8"/>
  <c r="H13" i="8" s="1"/>
  <c r="G33" i="11"/>
  <c r="H33" i="11" s="1"/>
  <c r="F33" i="11"/>
  <c r="G32" i="11"/>
  <c r="H32" i="11" s="1"/>
  <c r="F32" i="11"/>
  <c r="G31" i="11"/>
  <c r="F31" i="11"/>
  <c r="G45" i="9"/>
  <c r="H45" i="9" s="1"/>
  <c r="G44" i="9"/>
  <c r="H44" i="9" s="1"/>
  <c r="G43" i="9"/>
  <c r="H43" i="9" s="1"/>
  <c r="G39" i="20"/>
  <c r="H39" i="20" s="1"/>
  <c r="G38" i="20"/>
  <c r="H38" i="20" s="1"/>
  <c r="G37" i="20"/>
  <c r="H37" i="20" s="1"/>
  <c r="G39" i="21"/>
  <c r="H39" i="21" s="1"/>
  <c r="G38" i="21"/>
  <c r="H38" i="21" s="1"/>
  <c r="G37" i="21"/>
  <c r="H37" i="21" s="1"/>
  <c r="G39" i="17"/>
  <c r="H39" i="17" s="1"/>
  <c r="G38" i="17"/>
  <c r="H38" i="17" s="1"/>
  <c r="G37" i="17"/>
  <c r="H37" i="17" s="1"/>
  <c r="G39" i="9"/>
  <c r="G38" i="9"/>
  <c r="G37" i="9"/>
  <c r="H37" i="9" s="1"/>
  <c r="G39" i="10"/>
  <c r="H39" i="10" s="1"/>
  <c r="G38" i="10"/>
  <c r="G37" i="10"/>
  <c r="H37" i="10" s="1"/>
  <c r="G39" i="11"/>
  <c r="G38" i="11"/>
  <c r="H38" i="11" s="1"/>
  <c r="G37" i="11"/>
  <c r="H37" i="11" s="1"/>
  <c r="G39" i="12"/>
  <c r="H39" i="12" s="1"/>
  <c r="G38" i="12"/>
  <c r="H38" i="12" s="1"/>
  <c r="G37" i="12"/>
  <c r="H37" i="12" s="1"/>
  <c r="G39" i="13"/>
  <c r="H39" i="13" s="1"/>
  <c r="G38" i="13"/>
  <c r="H38" i="13" s="1"/>
  <c r="G37" i="13"/>
  <c r="H37" i="13" s="1"/>
  <c r="G39" i="14"/>
  <c r="H39" i="14" s="1"/>
  <c r="G38" i="14"/>
  <c r="H38" i="14" s="1"/>
  <c r="G37" i="14"/>
  <c r="G39" i="15"/>
  <c r="H39" i="15" s="1"/>
  <c r="G38" i="15"/>
  <c r="H38" i="15" s="1"/>
  <c r="G37" i="15"/>
  <c r="H37" i="15" s="1"/>
  <c r="G39" i="16"/>
  <c r="H39" i="16" s="1"/>
  <c r="G38" i="16"/>
  <c r="H38" i="16" s="1"/>
  <c r="G37" i="16"/>
  <c r="H37" i="16" s="1"/>
  <c r="G39" i="8"/>
  <c r="H39" i="8" s="1"/>
  <c r="G38" i="8"/>
  <c r="H38" i="8" s="1"/>
  <c r="G37" i="8"/>
  <c r="H37" i="8" s="1"/>
  <c r="G39" i="3"/>
  <c r="H39" i="3" s="1"/>
  <c r="G38" i="3"/>
  <c r="H38" i="3" s="1"/>
  <c r="G37" i="3"/>
  <c r="H37" i="3" s="1"/>
  <c r="G39" i="4"/>
  <c r="H39" i="4" s="1"/>
  <c r="G38" i="4"/>
  <c r="H38" i="4" s="1"/>
  <c r="G37" i="4"/>
  <c r="H37" i="4" s="1"/>
  <c r="G39" i="2"/>
  <c r="H39" i="2" s="1"/>
  <c r="G38" i="2"/>
  <c r="H38" i="2" s="1"/>
  <c r="G37" i="2"/>
  <c r="H37" i="2" s="1"/>
  <c r="G39" i="1"/>
  <c r="H39" i="1" s="1"/>
  <c r="G38" i="1"/>
  <c r="H38" i="1" s="1"/>
  <c r="G37" i="1"/>
  <c r="H37" i="1" s="1"/>
  <c r="G39" i="22"/>
  <c r="H39" i="22" s="1"/>
  <c r="G38" i="22"/>
  <c r="G37" i="22"/>
  <c r="G39" i="19"/>
  <c r="H39" i="19" s="1"/>
  <c r="G38" i="19"/>
  <c r="H38" i="19" s="1"/>
  <c r="G37" i="19"/>
  <c r="G38" i="18"/>
  <c r="H38" i="18" s="1"/>
  <c r="G39" i="18"/>
  <c r="H39" i="18" s="1"/>
  <c r="G37" i="18"/>
  <c r="H37" i="18" s="1"/>
  <c r="F45" i="9"/>
  <c r="F44" i="9"/>
  <c r="F43" i="9"/>
  <c r="G27" i="20"/>
  <c r="H27" i="20" s="1"/>
  <c r="G26" i="20"/>
  <c r="H26" i="20" s="1"/>
  <c r="G25" i="20"/>
  <c r="G20" i="20"/>
  <c r="H20" i="20" s="1"/>
  <c r="G16" i="20"/>
  <c r="H16" i="20" s="1"/>
  <c r="G15" i="20"/>
  <c r="H15" i="20" s="1"/>
  <c r="G12" i="20"/>
  <c r="G11" i="20"/>
  <c r="G9" i="20"/>
  <c r="H9" i="20" s="1"/>
  <c r="G8" i="20"/>
  <c r="G27" i="21"/>
  <c r="H27" i="21" s="1"/>
  <c r="G26" i="21"/>
  <c r="H26" i="21" s="1"/>
  <c r="G25" i="21"/>
  <c r="H25" i="21" s="1"/>
  <c r="G20" i="21"/>
  <c r="H20" i="21" s="1"/>
  <c r="G16" i="21"/>
  <c r="H16" i="21" s="1"/>
  <c r="G15" i="21"/>
  <c r="H15" i="21" s="1"/>
  <c r="G12" i="21"/>
  <c r="H12" i="21" s="1"/>
  <c r="G11" i="21"/>
  <c r="H11" i="21" s="1"/>
  <c r="G9" i="21"/>
  <c r="G8" i="21"/>
  <c r="H8" i="21" s="1"/>
  <c r="G27" i="17"/>
  <c r="H27" i="17" s="1"/>
  <c r="G26" i="17"/>
  <c r="H26" i="17" s="1"/>
  <c r="G25" i="17"/>
  <c r="H25" i="17" s="1"/>
  <c r="G20" i="17"/>
  <c r="H20" i="17" s="1"/>
  <c r="G16" i="17"/>
  <c r="H16" i="17" s="1"/>
  <c r="G15" i="17"/>
  <c r="H15" i="17" s="1"/>
  <c r="G12" i="17"/>
  <c r="H12" i="17" s="1"/>
  <c r="G11" i="17"/>
  <c r="H11" i="17" s="1"/>
  <c r="G9" i="17"/>
  <c r="H9" i="17" s="1"/>
  <c r="G8" i="17"/>
  <c r="H8" i="17" s="1"/>
  <c r="G27" i="9"/>
  <c r="H27" i="9" s="1"/>
  <c r="G26" i="9"/>
  <c r="H26" i="9" s="1"/>
  <c r="G25" i="9"/>
  <c r="H25" i="9" s="1"/>
  <c r="G20" i="9"/>
  <c r="H20" i="9" s="1"/>
  <c r="G16" i="9"/>
  <c r="H16" i="9" s="1"/>
  <c r="G15" i="9"/>
  <c r="H15" i="9" s="1"/>
  <c r="G12" i="9"/>
  <c r="H12" i="9" s="1"/>
  <c r="G11" i="9"/>
  <c r="G9" i="9"/>
  <c r="H9" i="9" s="1"/>
  <c r="G8" i="9"/>
  <c r="H8" i="9" s="1"/>
  <c r="G27" i="10"/>
  <c r="H27" i="10" s="1"/>
  <c r="G26" i="10"/>
  <c r="G25" i="10"/>
  <c r="H25" i="10" s="1"/>
  <c r="G20" i="10"/>
  <c r="H20" i="10" s="1"/>
  <c r="G16" i="10"/>
  <c r="H16" i="10" s="1"/>
  <c r="G15" i="10"/>
  <c r="G12" i="10"/>
  <c r="H12" i="10" s="1"/>
  <c r="G11" i="10"/>
  <c r="H11" i="10" s="1"/>
  <c r="G9" i="10"/>
  <c r="H9" i="10" s="1"/>
  <c r="G8" i="10"/>
  <c r="H8" i="10" s="1"/>
  <c r="G27" i="11"/>
  <c r="H27" i="11" s="1"/>
  <c r="G26" i="11"/>
  <c r="H26" i="11" s="1"/>
  <c r="G25" i="11"/>
  <c r="H25" i="11" s="1"/>
  <c r="G20" i="11"/>
  <c r="H20" i="11" s="1"/>
  <c r="G16" i="11"/>
  <c r="G15" i="11"/>
  <c r="G12" i="11"/>
  <c r="H12" i="11" s="1"/>
  <c r="G11" i="11"/>
  <c r="H11" i="11" s="1"/>
  <c r="G9" i="11"/>
  <c r="H9" i="11" s="1"/>
  <c r="G8" i="11"/>
  <c r="H8" i="11" s="1"/>
  <c r="G27" i="12"/>
  <c r="H27" i="12" s="1"/>
  <c r="G26" i="12"/>
  <c r="H26" i="12" s="1"/>
  <c r="G25" i="12"/>
  <c r="H25" i="12" s="1"/>
  <c r="G20" i="12"/>
  <c r="H20" i="12" s="1"/>
  <c r="G15" i="12"/>
  <c r="H15" i="12" s="1"/>
  <c r="G11" i="12"/>
  <c r="H11" i="12" s="1"/>
  <c r="G9" i="12"/>
  <c r="H9" i="12" s="1"/>
  <c r="G8" i="12"/>
  <c r="H8" i="12" s="1"/>
  <c r="G27" i="13"/>
  <c r="H27" i="13" s="1"/>
  <c r="G26" i="13"/>
  <c r="H26" i="13" s="1"/>
  <c r="G25" i="13"/>
  <c r="H25" i="13" s="1"/>
  <c r="G20" i="13"/>
  <c r="H20" i="13" s="1"/>
  <c r="G16" i="13"/>
  <c r="H16" i="13" s="1"/>
  <c r="G15" i="13"/>
  <c r="G12" i="13"/>
  <c r="H12" i="13" s="1"/>
  <c r="G11" i="13"/>
  <c r="H11" i="13" s="1"/>
  <c r="G9" i="13"/>
  <c r="H9" i="13" s="1"/>
  <c r="G8" i="13"/>
  <c r="H8" i="13" s="1"/>
  <c r="G27" i="14"/>
  <c r="H27" i="14" s="1"/>
  <c r="G26" i="14"/>
  <c r="H26" i="14" s="1"/>
  <c r="G25" i="14"/>
  <c r="H25" i="14" s="1"/>
  <c r="G20" i="14"/>
  <c r="H20" i="14" s="1"/>
  <c r="G15" i="14"/>
  <c r="H15" i="14" s="1"/>
  <c r="G11" i="14"/>
  <c r="H11" i="14" s="1"/>
  <c r="G9" i="14"/>
  <c r="H9" i="14" s="1"/>
  <c r="G8" i="14"/>
  <c r="H8" i="14" s="1"/>
  <c r="G27" i="15"/>
  <c r="H27" i="15" s="1"/>
  <c r="G26" i="15"/>
  <c r="H26" i="15" s="1"/>
  <c r="G25" i="15"/>
  <c r="H25" i="15" s="1"/>
  <c r="G20" i="15"/>
  <c r="H20" i="15" s="1"/>
  <c r="G16" i="15"/>
  <c r="H16" i="15" s="1"/>
  <c r="G15" i="15"/>
  <c r="H15" i="15" s="1"/>
  <c r="G12" i="15"/>
  <c r="H12" i="15" s="1"/>
  <c r="G11" i="15"/>
  <c r="H11" i="15" s="1"/>
  <c r="G9" i="15"/>
  <c r="H9" i="15" s="1"/>
  <c r="G8" i="15"/>
  <c r="H8" i="15" s="1"/>
  <c r="G27" i="16"/>
  <c r="H27" i="16" s="1"/>
  <c r="G26" i="16"/>
  <c r="H26" i="16" s="1"/>
  <c r="G25" i="16"/>
  <c r="H25" i="16" s="1"/>
  <c r="G20" i="16"/>
  <c r="H20" i="16" s="1"/>
  <c r="G16" i="16"/>
  <c r="H16" i="16" s="1"/>
  <c r="G15" i="16"/>
  <c r="H15" i="16" s="1"/>
  <c r="G12" i="16"/>
  <c r="H12" i="16" s="1"/>
  <c r="G11" i="16"/>
  <c r="H11" i="16" s="1"/>
  <c r="G9" i="16"/>
  <c r="H9" i="16" s="1"/>
  <c r="G8" i="16"/>
  <c r="H8" i="16" s="1"/>
  <c r="G20" i="5"/>
  <c r="H20" i="5" s="1"/>
  <c r="G16" i="5"/>
  <c r="H16" i="5" s="1"/>
  <c r="G15" i="5"/>
  <c r="H15" i="5" s="1"/>
  <c r="G12" i="5"/>
  <c r="H12" i="5" s="1"/>
  <c r="G11" i="5"/>
  <c r="H11" i="5" s="1"/>
  <c r="G9" i="5"/>
  <c r="H9" i="5" s="1"/>
  <c r="G8" i="5"/>
  <c r="H8" i="5" s="1"/>
  <c r="G20" i="6"/>
  <c r="H20" i="6" s="1"/>
  <c r="G15" i="6"/>
  <c r="H15" i="6" s="1"/>
  <c r="G11" i="6"/>
  <c r="H11" i="6" s="1"/>
  <c r="G9" i="6"/>
  <c r="H9" i="6" s="1"/>
  <c r="G8" i="6"/>
  <c r="H8" i="6" s="1"/>
  <c r="G27" i="8"/>
  <c r="H27" i="8" s="1"/>
  <c r="G26" i="8"/>
  <c r="G25" i="8"/>
  <c r="H25" i="8" s="1"/>
  <c r="G20" i="8"/>
  <c r="H20" i="8" s="1"/>
  <c r="G16" i="8"/>
  <c r="H16" i="8" s="1"/>
  <c r="G15" i="8"/>
  <c r="H15" i="8" s="1"/>
  <c r="G12" i="8"/>
  <c r="H12" i="8" s="1"/>
  <c r="G11" i="8"/>
  <c r="H11" i="8" s="1"/>
  <c r="G9" i="8"/>
  <c r="H9" i="8" s="1"/>
  <c r="G8" i="8"/>
  <c r="H8" i="8" s="1"/>
  <c r="G27" i="3"/>
  <c r="H27" i="3" s="1"/>
  <c r="G26" i="3"/>
  <c r="H26" i="3" s="1"/>
  <c r="G25" i="3"/>
  <c r="H25" i="3" s="1"/>
  <c r="G20" i="3"/>
  <c r="H20" i="3" s="1"/>
  <c r="G16" i="3"/>
  <c r="H16" i="3" s="1"/>
  <c r="G15" i="3"/>
  <c r="G12" i="3"/>
  <c r="H12" i="3" s="1"/>
  <c r="G11" i="3"/>
  <c r="H11" i="3" s="1"/>
  <c r="G9" i="3"/>
  <c r="H9" i="3" s="1"/>
  <c r="G8" i="3"/>
  <c r="H8" i="3" s="1"/>
  <c r="G27" i="4"/>
  <c r="H27" i="4" s="1"/>
  <c r="G26" i="4"/>
  <c r="H26" i="4" s="1"/>
  <c r="G25" i="4"/>
  <c r="H25" i="4" s="1"/>
  <c r="G20" i="4"/>
  <c r="G16" i="4"/>
  <c r="H16" i="4" s="1"/>
  <c r="G15" i="4"/>
  <c r="H15" i="4" s="1"/>
  <c r="G12" i="4"/>
  <c r="H12" i="4" s="1"/>
  <c r="G11" i="4"/>
  <c r="G9" i="4"/>
  <c r="H9" i="4" s="1"/>
  <c r="G8" i="4"/>
  <c r="G27" i="2"/>
  <c r="H27" i="2" s="1"/>
  <c r="G26" i="2"/>
  <c r="H26" i="2" s="1"/>
  <c r="G25" i="2"/>
  <c r="H25" i="2" s="1"/>
  <c r="G20" i="2"/>
  <c r="H20" i="2" s="1"/>
  <c r="G16" i="2"/>
  <c r="H16" i="2" s="1"/>
  <c r="G15" i="2"/>
  <c r="H15" i="2" s="1"/>
  <c r="G12" i="2"/>
  <c r="H12" i="2" s="1"/>
  <c r="G11" i="2"/>
  <c r="H11" i="2" s="1"/>
  <c r="G9" i="2"/>
  <c r="H9" i="2" s="1"/>
  <c r="G8" i="2"/>
  <c r="H8" i="2" s="1"/>
  <c r="G27" i="1"/>
  <c r="H27" i="1" s="1"/>
  <c r="G26" i="1"/>
  <c r="H26" i="1" s="1"/>
  <c r="G20" i="1"/>
  <c r="H20" i="1" s="1"/>
  <c r="G16" i="1"/>
  <c r="H16" i="1" s="1"/>
  <c r="G15" i="1"/>
  <c r="H15" i="1" s="1"/>
  <c r="G12" i="1"/>
  <c r="H12" i="1" s="1"/>
  <c r="G11" i="1"/>
  <c r="H11" i="1" s="1"/>
  <c r="G9" i="1"/>
  <c r="H9" i="1" s="1"/>
  <c r="G8" i="1"/>
  <c r="H8" i="1" s="1"/>
  <c r="G27" i="22"/>
  <c r="H27" i="22" s="1"/>
  <c r="G26" i="22"/>
  <c r="H26" i="22" s="1"/>
  <c r="G25" i="22"/>
  <c r="G20" i="22"/>
  <c r="G15" i="22"/>
  <c r="H15" i="22" s="1"/>
  <c r="G11" i="22"/>
  <c r="H11" i="22" s="1"/>
  <c r="G9" i="22"/>
  <c r="G8" i="22"/>
  <c r="H8" i="22" s="1"/>
  <c r="G27" i="19"/>
  <c r="H27" i="19" s="1"/>
  <c r="G26" i="19"/>
  <c r="H26" i="19" s="1"/>
  <c r="G25" i="19"/>
  <c r="H25" i="19" s="1"/>
  <c r="G20" i="19"/>
  <c r="H20" i="19" s="1"/>
  <c r="G16" i="19"/>
  <c r="H16" i="19" s="1"/>
  <c r="G15" i="19"/>
  <c r="H15" i="19" s="1"/>
  <c r="G12" i="19"/>
  <c r="H12" i="19" s="1"/>
  <c r="G11" i="19"/>
  <c r="H11" i="19" s="1"/>
  <c r="G9" i="19"/>
  <c r="H9" i="19" s="1"/>
  <c r="G8" i="19"/>
  <c r="H8" i="19" s="1"/>
  <c r="G26" i="18"/>
  <c r="H26" i="18" s="1"/>
  <c r="G27" i="18"/>
  <c r="H27" i="18" s="1"/>
  <c r="G25" i="18"/>
  <c r="H25" i="18" s="1"/>
  <c r="G20" i="18"/>
  <c r="H20" i="18" s="1"/>
  <c r="G16" i="18"/>
  <c r="H16" i="18" s="1"/>
  <c r="G15" i="18"/>
  <c r="H15" i="18" s="1"/>
  <c r="G12" i="18"/>
  <c r="H12" i="18" s="1"/>
  <c r="G11" i="18"/>
  <c r="H11" i="18" s="1"/>
  <c r="G9" i="18"/>
  <c r="H9" i="18" s="1"/>
  <c r="G8" i="18"/>
  <c r="H8" i="18" s="1"/>
  <c r="F8" i="19"/>
  <c r="F8" i="20"/>
  <c r="F8" i="21"/>
  <c r="F8" i="17"/>
  <c r="F8" i="9"/>
  <c r="F8" i="10"/>
  <c r="F8" i="11"/>
  <c r="F8" i="12"/>
  <c r="F8" i="13"/>
  <c r="F8" i="14"/>
  <c r="F8" i="15"/>
  <c r="F8" i="16"/>
  <c r="F8" i="5"/>
  <c r="F8" i="6"/>
  <c r="F8" i="8"/>
  <c r="F8" i="3"/>
  <c r="F8" i="4"/>
  <c r="F8" i="2"/>
  <c r="F8" i="1"/>
  <c r="F8" i="22"/>
  <c r="F8" i="18"/>
  <c r="F39" i="19"/>
  <c r="F38" i="19"/>
  <c r="F37" i="19"/>
  <c r="F27" i="19"/>
  <c r="F26" i="19"/>
  <c r="F25" i="19"/>
  <c r="F20" i="19"/>
  <c r="F16" i="19"/>
  <c r="F15" i="19"/>
  <c r="F12" i="19"/>
  <c r="F11" i="19"/>
  <c r="F9" i="19"/>
  <c r="F39" i="20"/>
  <c r="F38" i="20"/>
  <c r="F37" i="20"/>
  <c r="F27" i="20"/>
  <c r="F26" i="20"/>
  <c r="F25" i="20"/>
  <c r="F20" i="20"/>
  <c r="F16" i="20"/>
  <c r="F15" i="20"/>
  <c r="F12" i="20"/>
  <c r="F11" i="20"/>
  <c r="F9" i="20"/>
  <c r="F39" i="21"/>
  <c r="F38" i="21"/>
  <c r="F37" i="21"/>
  <c r="F27" i="21"/>
  <c r="F26" i="21"/>
  <c r="F25" i="21"/>
  <c r="F20" i="21"/>
  <c r="F16" i="21"/>
  <c r="F15" i="21"/>
  <c r="F12" i="21"/>
  <c r="F11" i="21"/>
  <c r="F9" i="21"/>
  <c r="F39" i="17"/>
  <c r="F38" i="17"/>
  <c r="F37" i="17"/>
  <c r="F27" i="17"/>
  <c r="F26" i="17"/>
  <c r="F25" i="17"/>
  <c r="F20" i="17"/>
  <c r="F16" i="17"/>
  <c r="F15" i="17"/>
  <c r="F12" i="17"/>
  <c r="F11" i="17"/>
  <c r="F9" i="17"/>
  <c r="F39" i="9"/>
  <c r="F38" i="9"/>
  <c r="F37" i="9"/>
  <c r="F27" i="9"/>
  <c r="F26" i="9"/>
  <c r="F25" i="9"/>
  <c r="F20" i="9"/>
  <c r="F16" i="9"/>
  <c r="F15" i="9"/>
  <c r="F12" i="9"/>
  <c r="F11" i="9"/>
  <c r="F9" i="9"/>
  <c r="F39" i="10"/>
  <c r="F38" i="10"/>
  <c r="F37" i="10"/>
  <c r="F27" i="10"/>
  <c r="F26" i="10"/>
  <c r="F25" i="10"/>
  <c r="F20" i="10"/>
  <c r="F16" i="10"/>
  <c r="F15" i="10"/>
  <c r="F12" i="10"/>
  <c r="F11" i="10"/>
  <c r="F9" i="10"/>
  <c r="F39" i="11"/>
  <c r="F38" i="11"/>
  <c r="F37" i="11"/>
  <c r="F27" i="11"/>
  <c r="F26" i="11"/>
  <c r="F25" i="11"/>
  <c r="F20" i="11"/>
  <c r="F16" i="11"/>
  <c r="F15" i="11"/>
  <c r="F12" i="11"/>
  <c r="F11" i="11"/>
  <c r="F9" i="11"/>
  <c r="F39" i="12"/>
  <c r="F38" i="12"/>
  <c r="F37" i="12"/>
  <c r="F27" i="12"/>
  <c r="F26" i="12"/>
  <c r="F25" i="12"/>
  <c r="F20" i="12"/>
  <c r="F15" i="12"/>
  <c r="F11" i="12"/>
  <c r="F9" i="12"/>
  <c r="F39" i="13"/>
  <c r="F38" i="13"/>
  <c r="F37" i="13"/>
  <c r="F27" i="13"/>
  <c r="F26" i="13"/>
  <c r="F25" i="13"/>
  <c r="F20" i="13"/>
  <c r="F16" i="13"/>
  <c r="F15" i="13"/>
  <c r="F12" i="13"/>
  <c r="F11" i="13"/>
  <c r="F9" i="13"/>
  <c r="F39" i="14"/>
  <c r="F38" i="14"/>
  <c r="F37" i="14"/>
  <c r="F27" i="14"/>
  <c r="F26" i="14"/>
  <c r="F25" i="14"/>
  <c r="F20" i="14"/>
  <c r="F15" i="14"/>
  <c r="F11" i="14"/>
  <c r="F9" i="14"/>
  <c r="F39" i="15"/>
  <c r="F38" i="15"/>
  <c r="F37" i="15"/>
  <c r="F27" i="15"/>
  <c r="F26" i="15"/>
  <c r="F25" i="15"/>
  <c r="F20" i="15"/>
  <c r="F16" i="15"/>
  <c r="F15" i="15"/>
  <c r="F12" i="15"/>
  <c r="F11" i="15"/>
  <c r="F9" i="15"/>
  <c r="F39" i="16"/>
  <c r="F38" i="16"/>
  <c r="F37" i="16"/>
  <c r="F27" i="16"/>
  <c r="F26" i="16"/>
  <c r="F25" i="16"/>
  <c r="F20" i="16"/>
  <c r="F16" i="16"/>
  <c r="F15" i="16"/>
  <c r="F12" i="16"/>
  <c r="F11" i="16"/>
  <c r="F9" i="16"/>
  <c r="F20" i="5"/>
  <c r="F16" i="5"/>
  <c r="F15" i="5"/>
  <c r="F12" i="5"/>
  <c r="F11" i="5"/>
  <c r="F9" i="5"/>
  <c r="F20" i="6"/>
  <c r="F15" i="6"/>
  <c r="F11" i="6"/>
  <c r="F9" i="6"/>
  <c r="F39" i="8"/>
  <c r="F38" i="8"/>
  <c r="F37" i="8"/>
  <c r="F27" i="8"/>
  <c r="F26" i="8"/>
  <c r="F25" i="8"/>
  <c r="F20" i="8"/>
  <c r="F16" i="8"/>
  <c r="F15" i="8"/>
  <c r="F12" i="8"/>
  <c r="F11" i="8"/>
  <c r="F9" i="8"/>
  <c r="F39" i="3"/>
  <c r="F38" i="3"/>
  <c r="F37" i="3"/>
  <c r="F27" i="3"/>
  <c r="F26" i="3"/>
  <c r="F25" i="3"/>
  <c r="F20" i="3"/>
  <c r="F16" i="3"/>
  <c r="F15" i="3"/>
  <c r="F12" i="3"/>
  <c r="F11" i="3"/>
  <c r="F9" i="3"/>
  <c r="F39" i="4"/>
  <c r="F38" i="4"/>
  <c r="F37" i="4"/>
  <c r="F27" i="4"/>
  <c r="F26" i="4"/>
  <c r="F25" i="4"/>
  <c r="F20" i="4"/>
  <c r="F16" i="4"/>
  <c r="F15" i="4"/>
  <c r="F12" i="4"/>
  <c r="F11" i="4"/>
  <c r="F9" i="4"/>
  <c r="F39" i="2"/>
  <c r="F38" i="2"/>
  <c r="F37" i="2"/>
  <c r="F27" i="2"/>
  <c r="F26" i="2"/>
  <c r="F25" i="2"/>
  <c r="F20" i="2"/>
  <c r="F16" i="2"/>
  <c r="F15" i="2"/>
  <c r="F12" i="2"/>
  <c r="F11" i="2"/>
  <c r="F9" i="2"/>
  <c r="F39" i="1"/>
  <c r="F38" i="1"/>
  <c r="F37" i="1"/>
  <c r="F27" i="1"/>
  <c r="F26" i="1"/>
  <c r="F25" i="1"/>
  <c r="F20" i="1"/>
  <c r="F16" i="1"/>
  <c r="F15" i="1"/>
  <c r="F12" i="1"/>
  <c r="F11" i="1"/>
  <c r="F9" i="1"/>
  <c r="F39" i="22"/>
  <c r="F38" i="22"/>
  <c r="F37" i="22"/>
  <c r="F27" i="22"/>
  <c r="F26" i="22"/>
  <c r="F25" i="22"/>
  <c r="F20" i="22"/>
  <c r="F15" i="22"/>
  <c r="F11" i="22"/>
  <c r="F9" i="22"/>
  <c r="F39" i="18"/>
  <c r="F38" i="18"/>
  <c r="F37" i="18"/>
  <c r="F27" i="18"/>
  <c r="F26" i="18"/>
  <c r="F25" i="18"/>
  <c r="F20" i="18"/>
  <c r="F16" i="18"/>
  <c r="F15" i="18"/>
  <c r="F12" i="18"/>
  <c r="F11" i="18"/>
  <c r="F9" i="18"/>
  <c r="H28" i="5" l="1"/>
  <c r="J86" i="18"/>
  <c r="M86" i="18" s="1"/>
  <c r="G86" i="18"/>
  <c r="H86" i="18" s="1"/>
  <c r="F86" i="18"/>
  <c r="M85" i="18"/>
  <c r="J85" i="18"/>
  <c r="N85" i="18" s="1"/>
  <c r="G85" i="18"/>
  <c r="H85" i="18" s="1"/>
  <c r="F85" i="18"/>
  <c r="J84" i="18"/>
  <c r="M84" i="18" s="1"/>
  <c r="G84" i="18"/>
  <c r="H84" i="18" s="1"/>
  <c r="F84" i="18"/>
  <c r="M83" i="18"/>
  <c r="J83" i="18"/>
  <c r="N83" i="18" s="1"/>
  <c r="G83" i="18"/>
  <c r="H83" i="18" s="1"/>
  <c r="F83" i="18"/>
  <c r="J82" i="18"/>
  <c r="M82" i="18" s="1"/>
  <c r="G82" i="18"/>
  <c r="H82" i="18" s="1"/>
  <c r="F82" i="18"/>
  <c r="M81" i="18"/>
  <c r="J81" i="18"/>
  <c r="N81" i="18" s="1"/>
  <c r="G81" i="18"/>
  <c r="H81" i="18" s="1"/>
  <c r="F81" i="18"/>
  <c r="J80" i="18"/>
  <c r="M80" i="18" s="1"/>
  <c r="G80" i="18"/>
  <c r="H80" i="18" s="1"/>
  <c r="F80" i="18"/>
  <c r="M79" i="18"/>
  <c r="J79" i="18"/>
  <c r="N79" i="18" s="1"/>
  <c r="G79" i="18"/>
  <c r="H79" i="18" s="1"/>
  <c r="F79" i="18"/>
  <c r="J78" i="18"/>
  <c r="M78" i="18" s="1"/>
  <c r="G78" i="18"/>
  <c r="H78" i="18" s="1"/>
  <c r="F78" i="18"/>
  <c r="M77" i="18"/>
  <c r="J77" i="18"/>
  <c r="N77" i="18" s="1"/>
  <c r="G77" i="18"/>
  <c r="H77" i="18" s="1"/>
  <c r="F77" i="18"/>
  <c r="J76" i="18"/>
  <c r="M76" i="18" s="1"/>
  <c r="H76" i="18"/>
  <c r="F76" i="18"/>
  <c r="M75" i="18"/>
  <c r="J75" i="18"/>
  <c r="N75" i="18" s="1"/>
  <c r="G75" i="18"/>
  <c r="H75" i="18" s="1"/>
  <c r="F75" i="18"/>
  <c r="J74" i="18"/>
  <c r="M74" i="18" s="1"/>
  <c r="G74" i="18"/>
  <c r="H74" i="18" s="1"/>
  <c r="F74" i="18"/>
  <c r="M73" i="18"/>
  <c r="J73" i="18"/>
  <c r="N73" i="18" s="1"/>
  <c r="G73" i="18"/>
  <c r="H73" i="18" s="1"/>
  <c r="F73" i="18"/>
  <c r="J72" i="18"/>
  <c r="M72" i="18" s="1"/>
  <c r="G72" i="18"/>
  <c r="H72" i="18" s="1"/>
  <c r="F72" i="18"/>
  <c r="M71" i="18"/>
  <c r="J71" i="18"/>
  <c r="N71" i="18" s="1"/>
  <c r="G71" i="18"/>
  <c r="H71" i="18" s="1"/>
  <c r="F71" i="18"/>
  <c r="J70" i="18"/>
  <c r="M70" i="18" s="1"/>
  <c r="G70" i="18"/>
  <c r="H70" i="18" s="1"/>
  <c r="F70" i="18"/>
  <c r="M69" i="18"/>
  <c r="J69" i="18"/>
  <c r="N69" i="18" s="1"/>
  <c r="G69" i="18"/>
  <c r="H69" i="18" s="1"/>
  <c r="F69" i="18"/>
  <c r="J68" i="18"/>
  <c r="M68" i="18" s="1"/>
  <c r="G68" i="18"/>
  <c r="H68" i="18" s="1"/>
  <c r="F68" i="18"/>
  <c r="M67" i="18"/>
  <c r="J67" i="18"/>
  <c r="N67" i="18" s="1"/>
  <c r="G67" i="18"/>
  <c r="H67" i="18" s="1"/>
  <c r="F67" i="18"/>
  <c r="J66" i="18"/>
  <c r="M66" i="18" s="1"/>
  <c r="G66" i="18"/>
  <c r="H66" i="18" s="1"/>
  <c r="F66" i="18"/>
  <c r="M65" i="18"/>
  <c r="J65" i="18"/>
  <c r="N65" i="18" s="1"/>
  <c r="G65" i="18"/>
  <c r="H65" i="18" s="1"/>
  <c r="F65" i="18"/>
  <c r="H64" i="18"/>
  <c r="H63" i="18"/>
  <c r="H62" i="18"/>
  <c r="H61" i="18"/>
  <c r="J60" i="18"/>
  <c r="M60" i="18" s="1"/>
  <c r="G60" i="18"/>
  <c r="H60" i="18" s="1"/>
  <c r="F60" i="18"/>
  <c r="M53" i="18"/>
  <c r="J53" i="18"/>
  <c r="N53" i="18" s="1"/>
  <c r="G53" i="18"/>
  <c r="H53" i="18" s="1"/>
  <c r="F53" i="18"/>
  <c r="J52" i="18"/>
  <c r="M52" i="18" s="1"/>
  <c r="G52" i="18"/>
  <c r="H52" i="18" s="1"/>
  <c r="F52" i="18"/>
  <c r="M51" i="18"/>
  <c r="J51" i="18"/>
  <c r="G51" i="18"/>
  <c r="F51" i="18"/>
  <c r="J86" i="19"/>
  <c r="M86" i="19" s="1"/>
  <c r="G86" i="19"/>
  <c r="H86" i="19" s="1"/>
  <c r="F86" i="19"/>
  <c r="M85" i="19"/>
  <c r="J85" i="19"/>
  <c r="N85" i="19" s="1"/>
  <c r="G85" i="19"/>
  <c r="H85" i="19" s="1"/>
  <c r="F85" i="19"/>
  <c r="J84" i="19"/>
  <c r="M84" i="19" s="1"/>
  <c r="G84" i="19"/>
  <c r="H84" i="19" s="1"/>
  <c r="F84" i="19"/>
  <c r="M83" i="19"/>
  <c r="J83" i="19"/>
  <c r="N83" i="19" s="1"/>
  <c r="G83" i="19"/>
  <c r="H83" i="19" s="1"/>
  <c r="F83" i="19"/>
  <c r="J82" i="19"/>
  <c r="M82" i="19" s="1"/>
  <c r="G82" i="19"/>
  <c r="H82" i="19" s="1"/>
  <c r="F82" i="19"/>
  <c r="M81" i="19"/>
  <c r="J81" i="19"/>
  <c r="N81" i="19" s="1"/>
  <c r="G81" i="19"/>
  <c r="H81" i="19" s="1"/>
  <c r="F81" i="19"/>
  <c r="J80" i="19"/>
  <c r="M80" i="19" s="1"/>
  <c r="G80" i="19"/>
  <c r="H80" i="19" s="1"/>
  <c r="F80" i="19"/>
  <c r="M79" i="19"/>
  <c r="J79" i="19"/>
  <c r="N79" i="19" s="1"/>
  <c r="G79" i="19"/>
  <c r="H79" i="19" s="1"/>
  <c r="F79" i="19"/>
  <c r="J78" i="19"/>
  <c r="M78" i="19" s="1"/>
  <c r="G78" i="19"/>
  <c r="H78" i="19" s="1"/>
  <c r="F78" i="19"/>
  <c r="M77" i="19"/>
  <c r="J77" i="19"/>
  <c r="N77" i="19" s="1"/>
  <c r="G77" i="19"/>
  <c r="H77" i="19" s="1"/>
  <c r="F77" i="19"/>
  <c r="J76" i="19"/>
  <c r="M76" i="19" s="1"/>
  <c r="H76" i="19"/>
  <c r="F76" i="19"/>
  <c r="M75" i="19"/>
  <c r="J75" i="19"/>
  <c r="N75" i="19" s="1"/>
  <c r="G75" i="19"/>
  <c r="H75" i="19" s="1"/>
  <c r="F75" i="19"/>
  <c r="J74" i="19"/>
  <c r="M74" i="19" s="1"/>
  <c r="G74" i="19"/>
  <c r="H74" i="19" s="1"/>
  <c r="F74" i="19"/>
  <c r="M73" i="19"/>
  <c r="J73" i="19"/>
  <c r="N73" i="19" s="1"/>
  <c r="G73" i="19"/>
  <c r="H73" i="19" s="1"/>
  <c r="F73" i="19"/>
  <c r="J72" i="19"/>
  <c r="M72" i="19" s="1"/>
  <c r="G72" i="19"/>
  <c r="H72" i="19" s="1"/>
  <c r="F72" i="19"/>
  <c r="M71" i="19"/>
  <c r="J71" i="19"/>
  <c r="N71" i="19" s="1"/>
  <c r="G71" i="19"/>
  <c r="H71" i="19" s="1"/>
  <c r="F71" i="19"/>
  <c r="J70" i="19"/>
  <c r="M70" i="19" s="1"/>
  <c r="G70" i="19"/>
  <c r="H70" i="19" s="1"/>
  <c r="F70" i="19"/>
  <c r="M69" i="19"/>
  <c r="J69" i="19"/>
  <c r="N69" i="19" s="1"/>
  <c r="G69" i="19"/>
  <c r="H69" i="19" s="1"/>
  <c r="F69" i="19"/>
  <c r="J68" i="19"/>
  <c r="M68" i="19" s="1"/>
  <c r="G68" i="19"/>
  <c r="H68" i="19" s="1"/>
  <c r="F68" i="19"/>
  <c r="M67" i="19"/>
  <c r="J67" i="19"/>
  <c r="N67" i="19" s="1"/>
  <c r="G67" i="19"/>
  <c r="H67" i="19" s="1"/>
  <c r="F67" i="19"/>
  <c r="J66" i="19"/>
  <c r="M66" i="19" s="1"/>
  <c r="G66" i="19"/>
  <c r="H66" i="19" s="1"/>
  <c r="F66" i="19"/>
  <c r="M65" i="19"/>
  <c r="J65" i="19"/>
  <c r="N65" i="19" s="1"/>
  <c r="G65" i="19"/>
  <c r="H65" i="19" s="1"/>
  <c r="F65" i="19"/>
  <c r="H64" i="19"/>
  <c r="H63" i="19"/>
  <c r="H62" i="19"/>
  <c r="H61" i="19"/>
  <c r="J60" i="19"/>
  <c r="M60" i="19" s="1"/>
  <c r="G60" i="19"/>
  <c r="H60" i="19" s="1"/>
  <c r="F60" i="19"/>
  <c r="J53" i="19"/>
  <c r="N53" i="19" s="1"/>
  <c r="G53" i="19"/>
  <c r="H53" i="19" s="1"/>
  <c r="F53" i="19"/>
  <c r="M52" i="19"/>
  <c r="J52" i="19"/>
  <c r="N52" i="19" s="1"/>
  <c r="G52" i="19"/>
  <c r="H52" i="19" s="1"/>
  <c r="F52" i="19"/>
  <c r="J51" i="19"/>
  <c r="G51" i="19"/>
  <c r="F51" i="19"/>
  <c r="M86" i="20"/>
  <c r="J86" i="20"/>
  <c r="N86" i="20" s="1"/>
  <c r="G86" i="20"/>
  <c r="H86" i="20" s="1"/>
  <c r="F86" i="20"/>
  <c r="J85" i="20"/>
  <c r="N85" i="20" s="1"/>
  <c r="G85" i="20"/>
  <c r="H85" i="20" s="1"/>
  <c r="F85" i="20"/>
  <c r="M84" i="20"/>
  <c r="J84" i="20"/>
  <c r="N84" i="20" s="1"/>
  <c r="G84" i="20"/>
  <c r="H84" i="20" s="1"/>
  <c r="F84" i="20"/>
  <c r="J83" i="20"/>
  <c r="N83" i="20" s="1"/>
  <c r="G83" i="20"/>
  <c r="H83" i="20" s="1"/>
  <c r="F83" i="20"/>
  <c r="M82" i="20"/>
  <c r="J82" i="20"/>
  <c r="N82" i="20" s="1"/>
  <c r="G82" i="20"/>
  <c r="H82" i="20" s="1"/>
  <c r="F82" i="20"/>
  <c r="J81" i="20"/>
  <c r="N81" i="20" s="1"/>
  <c r="G81" i="20"/>
  <c r="H81" i="20" s="1"/>
  <c r="F81" i="20"/>
  <c r="M80" i="20"/>
  <c r="J80" i="20"/>
  <c r="N80" i="20" s="1"/>
  <c r="G80" i="20"/>
  <c r="H80" i="20" s="1"/>
  <c r="F80" i="20"/>
  <c r="J79" i="20"/>
  <c r="N79" i="20" s="1"/>
  <c r="G79" i="20"/>
  <c r="H79" i="20" s="1"/>
  <c r="F79" i="20"/>
  <c r="M78" i="20"/>
  <c r="J78" i="20"/>
  <c r="N78" i="20" s="1"/>
  <c r="G78" i="20"/>
  <c r="H78" i="20" s="1"/>
  <c r="F78" i="20"/>
  <c r="J77" i="20"/>
  <c r="N77" i="20" s="1"/>
  <c r="G77" i="20"/>
  <c r="H77" i="20" s="1"/>
  <c r="F77" i="20"/>
  <c r="M76" i="20"/>
  <c r="J76" i="20"/>
  <c r="N76" i="20" s="1"/>
  <c r="H76" i="20"/>
  <c r="F76" i="20"/>
  <c r="J75" i="20"/>
  <c r="N75" i="20" s="1"/>
  <c r="G75" i="20"/>
  <c r="H75" i="20" s="1"/>
  <c r="F75" i="20"/>
  <c r="M74" i="20"/>
  <c r="J74" i="20"/>
  <c r="N74" i="20" s="1"/>
  <c r="G74" i="20"/>
  <c r="H74" i="20" s="1"/>
  <c r="F74" i="20"/>
  <c r="J73" i="20"/>
  <c r="N73" i="20" s="1"/>
  <c r="G73" i="20"/>
  <c r="H73" i="20" s="1"/>
  <c r="F73" i="20"/>
  <c r="M72" i="20"/>
  <c r="J72" i="20"/>
  <c r="N72" i="20" s="1"/>
  <c r="G72" i="20"/>
  <c r="H72" i="20" s="1"/>
  <c r="F72" i="20"/>
  <c r="J71" i="20"/>
  <c r="N71" i="20" s="1"/>
  <c r="G71" i="20"/>
  <c r="H71" i="20" s="1"/>
  <c r="F71" i="20"/>
  <c r="M70" i="20"/>
  <c r="J70" i="20"/>
  <c r="N70" i="20" s="1"/>
  <c r="G70" i="20"/>
  <c r="H70" i="20" s="1"/>
  <c r="F70" i="20"/>
  <c r="J69" i="20"/>
  <c r="N69" i="20" s="1"/>
  <c r="G69" i="20"/>
  <c r="H69" i="20" s="1"/>
  <c r="F69" i="20"/>
  <c r="M68" i="20"/>
  <c r="J68" i="20"/>
  <c r="N68" i="20" s="1"/>
  <c r="G68" i="20"/>
  <c r="H68" i="20" s="1"/>
  <c r="F68" i="20"/>
  <c r="J67" i="20"/>
  <c r="N67" i="20" s="1"/>
  <c r="G67" i="20"/>
  <c r="H67" i="20" s="1"/>
  <c r="F67" i="20"/>
  <c r="M66" i="20"/>
  <c r="J66" i="20"/>
  <c r="N66" i="20" s="1"/>
  <c r="G66" i="20"/>
  <c r="H66" i="20" s="1"/>
  <c r="F66" i="20"/>
  <c r="J65" i="20"/>
  <c r="N65" i="20" s="1"/>
  <c r="G65" i="20"/>
  <c r="H65" i="20" s="1"/>
  <c r="F65" i="20"/>
  <c r="H64" i="20"/>
  <c r="H63" i="20"/>
  <c r="H62" i="20"/>
  <c r="H61" i="20"/>
  <c r="M60" i="20"/>
  <c r="J60" i="20"/>
  <c r="N60" i="20" s="1"/>
  <c r="G60" i="20"/>
  <c r="H60" i="20" s="1"/>
  <c r="F60" i="20"/>
  <c r="J53" i="20"/>
  <c r="N53" i="20" s="1"/>
  <c r="G53" i="20"/>
  <c r="H53" i="20" s="1"/>
  <c r="F53" i="20"/>
  <c r="M52" i="20"/>
  <c r="J52" i="20"/>
  <c r="N52" i="20" s="1"/>
  <c r="G52" i="20"/>
  <c r="H52" i="20" s="1"/>
  <c r="F52" i="20"/>
  <c r="J51" i="20"/>
  <c r="G51" i="20"/>
  <c r="H51" i="20" s="1"/>
  <c r="F51" i="20"/>
  <c r="M86" i="21"/>
  <c r="J86" i="21"/>
  <c r="N86" i="21" s="1"/>
  <c r="G86" i="21"/>
  <c r="H86" i="21" s="1"/>
  <c r="F86" i="21"/>
  <c r="J85" i="21"/>
  <c r="N85" i="21" s="1"/>
  <c r="G85" i="21"/>
  <c r="H85" i="21" s="1"/>
  <c r="F85" i="21"/>
  <c r="M84" i="21"/>
  <c r="J84" i="21"/>
  <c r="N84" i="21" s="1"/>
  <c r="G84" i="21"/>
  <c r="H84" i="21" s="1"/>
  <c r="F84" i="21"/>
  <c r="J83" i="21"/>
  <c r="N83" i="21" s="1"/>
  <c r="G83" i="21"/>
  <c r="H83" i="21" s="1"/>
  <c r="F83" i="21"/>
  <c r="M82" i="21"/>
  <c r="J82" i="21"/>
  <c r="N82" i="21" s="1"/>
  <c r="G82" i="21"/>
  <c r="H82" i="21" s="1"/>
  <c r="F82" i="21"/>
  <c r="J81" i="21"/>
  <c r="N81" i="21" s="1"/>
  <c r="G81" i="21"/>
  <c r="H81" i="21" s="1"/>
  <c r="F81" i="21"/>
  <c r="M80" i="21"/>
  <c r="J80" i="21"/>
  <c r="N80" i="21" s="1"/>
  <c r="G80" i="21"/>
  <c r="H80" i="21" s="1"/>
  <c r="F80" i="21"/>
  <c r="J79" i="21"/>
  <c r="N79" i="21" s="1"/>
  <c r="G79" i="21"/>
  <c r="H79" i="21" s="1"/>
  <c r="F79" i="21"/>
  <c r="M78" i="21"/>
  <c r="J78" i="21"/>
  <c r="N78" i="21" s="1"/>
  <c r="G78" i="21"/>
  <c r="H78" i="21" s="1"/>
  <c r="F78" i="21"/>
  <c r="J77" i="21"/>
  <c r="N77" i="21" s="1"/>
  <c r="G77" i="21"/>
  <c r="H77" i="21" s="1"/>
  <c r="F77" i="21"/>
  <c r="M76" i="21"/>
  <c r="J76" i="21"/>
  <c r="N76" i="21" s="1"/>
  <c r="H76" i="21"/>
  <c r="F76" i="21"/>
  <c r="J75" i="21"/>
  <c r="N75" i="21" s="1"/>
  <c r="G75" i="21"/>
  <c r="H75" i="21" s="1"/>
  <c r="F75" i="21"/>
  <c r="M74" i="21"/>
  <c r="J74" i="21"/>
  <c r="N74" i="21" s="1"/>
  <c r="G74" i="21"/>
  <c r="H74" i="21" s="1"/>
  <c r="F74" i="21"/>
  <c r="J73" i="21"/>
  <c r="N73" i="21" s="1"/>
  <c r="G73" i="21"/>
  <c r="H73" i="21" s="1"/>
  <c r="F73" i="21"/>
  <c r="M72" i="21"/>
  <c r="J72" i="21"/>
  <c r="N72" i="21" s="1"/>
  <c r="G72" i="21"/>
  <c r="H72" i="21" s="1"/>
  <c r="F72" i="21"/>
  <c r="J71" i="21"/>
  <c r="N71" i="21" s="1"/>
  <c r="G71" i="21"/>
  <c r="H71" i="21" s="1"/>
  <c r="F71" i="21"/>
  <c r="M70" i="21"/>
  <c r="J70" i="21"/>
  <c r="N70" i="21" s="1"/>
  <c r="G70" i="21"/>
  <c r="H70" i="21" s="1"/>
  <c r="F70" i="21"/>
  <c r="J69" i="21"/>
  <c r="N69" i="21" s="1"/>
  <c r="G69" i="21"/>
  <c r="H69" i="21" s="1"/>
  <c r="F69" i="21"/>
  <c r="M68" i="21"/>
  <c r="J68" i="21"/>
  <c r="N68" i="21" s="1"/>
  <c r="G68" i="21"/>
  <c r="H68" i="21" s="1"/>
  <c r="F68" i="21"/>
  <c r="J67" i="21"/>
  <c r="N67" i="21" s="1"/>
  <c r="G67" i="21"/>
  <c r="H67" i="21" s="1"/>
  <c r="F67" i="21"/>
  <c r="M66" i="21"/>
  <c r="J66" i="21"/>
  <c r="N66" i="21" s="1"/>
  <c r="G66" i="21"/>
  <c r="H66" i="21" s="1"/>
  <c r="F66" i="21"/>
  <c r="J65" i="21"/>
  <c r="N65" i="21" s="1"/>
  <c r="G65" i="21"/>
  <c r="H65" i="21" s="1"/>
  <c r="F65" i="21"/>
  <c r="H64" i="21"/>
  <c r="H63" i="21"/>
  <c r="H62" i="21"/>
  <c r="H61" i="21"/>
  <c r="M60" i="21"/>
  <c r="J60" i="21"/>
  <c r="N60" i="21" s="1"/>
  <c r="G60" i="21"/>
  <c r="H60" i="21" s="1"/>
  <c r="F60" i="21"/>
  <c r="J53" i="21"/>
  <c r="N53" i="21" s="1"/>
  <c r="G53" i="21"/>
  <c r="H53" i="21" s="1"/>
  <c r="F53" i="21"/>
  <c r="M52" i="21"/>
  <c r="J52" i="21"/>
  <c r="N52" i="21" s="1"/>
  <c r="G52" i="21"/>
  <c r="H52" i="21" s="1"/>
  <c r="F52" i="21"/>
  <c r="J51" i="21"/>
  <c r="G51" i="21"/>
  <c r="F51" i="21"/>
  <c r="M86" i="17"/>
  <c r="J86" i="17"/>
  <c r="N86" i="17" s="1"/>
  <c r="G86" i="17"/>
  <c r="H86" i="17" s="1"/>
  <c r="F86" i="17"/>
  <c r="J85" i="17"/>
  <c r="N85" i="17" s="1"/>
  <c r="G85" i="17"/>
  <c r="H85" i="17" s="1"/>
  <c r="F85" i="17"/>
  <c r="M84" i="17"/>
  <c r="J84" i="17"/>
  <c r="N84" i="17" s="1"/>
  <c r="G84" i="17"/>
  <c r="H84" i="17" s="1"/>
  <c r="F84" i="17"/>
  <c r="J83" i="17"/>
  <c r="N83" i="17" s="1"/>
  <c r="G83" i="17"/>
  <c r="H83" i="17" s="1"/>
  <c r="F83" i="17"/>
  <c r="M82" i="17"/>
  <c r="J82" i="17"/>
  <c r="N82" i="17" s="1"/>
  <c r="G82" i="17"/>
  <c r="H82" i="17" s="1"/>
  <c r="F82" i="17"/>
  <c r="J81" i="17"/>
  <c r="N81" i="17" s="1"/>
  <c r="G81" i="17"/>
  <c r="H81" i="17" s="1"/>
  <c r="F81" i="17"/>
  <c r="M80" i="17"/>
  <c r="J80" i="17"/>
  <c r="N80" i="17" s="1"/>
  <c r="G80" i="17"/>
  <c r="H80" i="17" s="1"/>
  <c r="F80" i="17"/>
  <c r="J79" i="17"/>
  <c r="N79" i="17" s="1"/>
  <c r="G79" i="17"/>
  <c r="H79" i="17" s="1"/>
  <c r="F79" i="17"/>
  <c r="M78" i="17"/>
  <c r="J78" i="17"/>
  <c r="N78" i="17" s="1"/>
  <c r="G78" i="17"/>
  <c r="H78" i="17" s="1"/>
  <c r="F78" i="17"/>
  <c r="J77" i="17"/>
  <c r="N77" i="17" s="1"/>
  <c r="G77" i="17"/>
  <c r="H77" i="17" s="1"/>
  <c r="F77" i="17"/>
  <c r="M76" i="17"/>
  <c r="J76" i="17"/>
  <c r="N76" i="17" s="1"/>
  <c r="H76" i="17"/>
  <c r="F76" i="17"/>
  <c r="J75" i="17"/>
  <c r="N75" i="17" s="1"/>
  <c r="G75" i="17"/>
  <c r="H75" i="17" s="1"/>
  <c r="F75" i="17"/>
  <c r="M74" i="17"/>
  <c r="J74" i="17"/>
  <c r="N74" i="17" s="1"/>
  <c r="G74" i="17"/>
  <c r="H74" i="17" s="1"/>
  <c r="F74" i="17"/>
  <c r="J73" i="17"/>
  <c r="N73" i="17" s="1"/>
  <c r="G73" i="17"/>
  <c r="H73" i="17" s="1"/>
  <c r="F73" i="17"/>
  <c r="M72" i="17"/>
  <c r="J72" i="17"/>
  <c r="N72" i="17" s="1"/>
  <c r="G72" i="17"/>
  <c r="H72" i="17" s="1"/>
  <c r="F72" i="17"/>
  <c r="J71" i="17"/>
  <c r="N71" i="17" s="1"/>
  <c r="G71" i="17"/>
  <c r="H71" i="17" s="1"/>
  <c r="F71" i="17"/>
  <c r="M70" i="17"/>
  <c r="J70" i="17"/>
  <c r="N70" i="17" s="1"/>
  <c r="G70" i="17"/>
  <c r="H70" i="17" s="1"/>
  <c r="F70" i="17"/>
  <c r="J69" i="17"/>
  <c r="N69" i="17" s="1"/>
  <c r="G69" i="17"/>
  <c r="H69" i="17" s="1"/>
  <c r="F69" i="17"/>
  <c r="M68" i="17"/>
  <c r="J68" i="17"/>
  <c r="N68" i="17" s="1"/>
  <c r="G68" i="17"/>
  <c r="H68" i="17" s="1"/>
  <c r="F68" i="17"/>
  <c r="J67" i="17"/>
  <c r="N67" i="17" s="1"/>
  <c r="G67" i="17"/>
  <c r="H67" i="17" s="1"/>
  <c r="F67" i="17"/>
  <c r="M66" i="17"/>
  <c r="J66" i="17"/>
  <c r="N66" i="17" s="1"/>
  <c r="G66" i="17"/>
  <c r="H66" i="17" s="1"/>
  <c r="F66" i="17"/>
  <c r="J65" i="17"/>
  <c r="N65" i="17" s="1"/>
  <c r="G65" i="17"/>
  <c r="H65" i="17" s="1"/>
  <c r="F65" i="17"/>
  <c r="H64" i="17"/>
  <c r="H63" i="17"/>
  <c r="H62" i="17"/>
  <c r="H61" i="17"/>
  <c r="M60" i="17"/>
  <c r="J60" i="17"/>
  <c r="N60" i="17" s="1"/>
  <c r="G60" i="17"/>
  <c r="H60" i="17" s="1"/>
  <c r="F60" i="17"/>
  <c r="J53" i="17"/>
  <c r="N53" i="17" s="1"/>
  <c r="G53" i="17"/>
  <c r="H53" i="17" s="1"/>
  <c r="F53" i="17"/>
  <c r="M52" i="17"/>
  <c r="J52" i="17"/>
  <c r="N52" i="17" s="1"/>
  <c r="G52" i="17"/>
  <c r="H52" i="17" s="1"/>
  <c r="F52" i="17"/>
  <c r="J51" i="17"/>
  <c r="G51" i="17"/>
  <c r="H51" i="17" s="1"/>
  <c r="F51" i="17"/>
  <c r="M86" i="9"/>
  <c r="J86" i="9"/>
  <c r="N86" i="9" s="1"/>
  <c r="G86" i="9"/>
  <c r="H86" i="9" s="1"/>
  <c r="F86" i="9"/>
  <c r="J85" i="9"/>
  <c r="N85" i="9" s="1"/>
  <c r="G85" i="9"/>
  <c r="H85" i="9" s="1"/>
  <c r="F85" i="9"/>
  <c r="M84" i="9"/>
  <c r="J84" i="9"/>
  <c r="N84" i="9" s="1"/>
  <c r="G84" i="9"/>
  <c r="H84" i="9" s="1"/>
  <c r="F84" i="9"/>
  <c r="J83" i="9"/>
  <c r="N83" i="9" s="1"/>
  <c r="G83" i="9"/>
  <c r="H83" i="9" s="1"/>
  <c r="F83" i="9"/>
  <c r="M82" i="9"/>
  <c r="J82" i="9"/>
  <c r="N82" i="9" s="1"/>
  <c r="G82" i="9"/>
  <c r="H82" i="9" s="1"/>
  <c r="F82" i="9"/>
  <c r="J81" i="9"/>
  <c r="N81" i="9" s="1"/>
  <c r="G81" i="9"/>
  <c r="H81" i="9" s="1"/>
  <c r="F81" i="9"/>
  <c r="M80" i="9"/>
  <c r="J80" i="9"/>
  <c r="N80" i="9" s="1"/>
  <c r="G80" i="9"/>
  <c r="H80" i="9" s="1"/>
  <c r="F80" i="9"/>
  <c r="J79" i="9"/>
  <c r="N79" i="9" s="1"/>
  <c r="G79" i="9"/>
  <c r="H79" i="9" s="1"/>
  <c r="F79" i="9"/>
  <c r="M78" i="9"/>
  <c r="J78" i="9"/>
  <c r="N78" i="9" s="1"/>
  <c r="G78" i="9"/>
  <c r="H78" i="9" s="1"/>
  <c r="F78" i="9"/>
  <c r="J77" i="9"/>
  <c r="N77" i="9" s="1"/>
  <c r="G77" i="9"/>
  <c r="H77" i="9" s="1"/>
  <c r="F77" i="9"/>
  <c r="M76" i="9"/>
  <c r="J76" i="9"/>
  <c r="N76" i="9" s="1"/>
  <c r="H76" i="9"/>
  <c r="F76" i="9"/>
  <c r="J75" i="9"/>
  <c r="N75" i="9" s="1"/>
  <c r="G75" i="9"/>
  <c r="H75" i="9" s="1"/>
  <c r="F75" i="9"/>
  <c r="M74" i="9"/>
  <c r="J74" i="9"/>
  <c r="N74" i="9" s="1"/>
  <c r="G74" i="9"/>
  <c r="H74" i="9" s="1"/>
  <c r="F74" i="9"/>
  <c r="J73" i="9"/>
  <c r="N73" i="9" s="1"/>
  <c r="G73" i="9"/>
  <c r="H73" i="9" s="1"/>
  <c r="F73" i="9"/>
  <c r="M72" i="9"/>
  <c r="J72" i="9"/>
  <c r="N72" i="9" s="1"/>
  <c r="G72" i="9"/>
  <c r="H72" i="9" s="1"/>
  <c r="F72" i="9"/>
  <c r="J71" i="9"/>
  <c r="N71" i="9" s="1"/>
  <c r="G71" i="9"/>
  <c r="H71" i="9" s="1"/>
  <c r="F71" i="9"/>
  <c r="M70" i="9"/>
  <c r="J70" i="9"/>
  <c r="N70" i="9" s="1"/>
  <c r="G70" i="9"/>
  <c r="H70" i="9" s="1"/>
  <c r="F70" i="9"/>
  <c r="J69" i="9"/>
  <c r="N69" i="9" s="1"/>
  <c r="G69" i="9"/>
  <c r="H69" i="9" s="1"/>
  <c r="F69" i="9"/>
  <c r="M68" i="9"/>
  <c r="J68" i="9"/>
  <c r="N68" i="9" s="1"/>
  <c r="G68" i="9"/>
  <c r="H68" i="9" s="1"/>
  <c r="F68" i="9"/>
  <c r="J67" i="9"/>
  <c r="N67" i="9" s="1"/>
  <c r="G67" i="9"/>
  <c r="H67" i="9" s="1"/>
  <c r="F67" i="9"/>
  <c r="M66" i="9"/>
  <c r="J66" i="9"/>
  <c r="N66" i="9" s="1"/>
  <c r="G66" i="9"/>
  <c r="H66" i="9" s="1"/>
  <c r="F66" i="9"/>
  <c r="J65" i="9"/>
  <c r="N65" i="9" s="1"/>
  <c r="G65" i="9"/>
  <c r="H65" i="9" s="1"/>
  <c r="F65" i="9"/>
  <c r="H64" i="9"/>
  <c r="H63" i="9"/>
  <c r="H62" i="9"/>
  <c r="H61" i="9"/>
  <c r="M60" i="9"/>
  <c r="J60" i="9"/>
  <c r="N60" i="9" s="1"/>
  <c r="G60" i="9"/>
  <c r="H60" i="9" s="1"/>
  <c r="F60" i="9"/>
  <c r="J53" i="9"/>
  <c r="N53" i="9" s="1"/>
  <c r="G53" i="9"/>
  <c r="H53" i="9" s="1"/>
  <c r="F53" i="9"/>
  <c r="M52" i="9"/>
  <c r="J52" i="9"/>
  <c r="N52" i="9" s="1"/>
  <c r="G52" i="9"/>
  <c r="H52" i="9" s="1"/>
  <c r="F52" i="9"/>
  <c r="J51" i="9"/>
  <c r="G51" i="9"/>
  <c r="F51" i="9"/>
  <c r="M86" i="10"/>
  <c r="J86" i="10"/>
  <c r="N86" i="10" s="1"/>
  <c r="G86" i="10"/>
  <c r="H86" i="10" s="1"/>
  <c r="F86" i="10"/>
  <c r="J85" i="10"/>
  <c r="N85" i="10" s="1"/>
  <c r="G85" i="10"/>
  <c r="H85" i="10" s="1"/>
  <c r="F85" i="10"/>
  <c r="M84" i="10"/>
  <c r="J84" i="10"/>
  <c r="N84" i="10" s="1"/>
  <c r="G84" i="10"/>
  <c r="H84" i="10" s="1"/>
  <c r="F84" i="10"/>
  <c r="J83" i="10"/>
  <c r="N83" i="10" s="1"/>
  <c r="G83" i="10"/>
  <c r="H83" i="10" s="1"/>
  <c r="F83" i="10"/>
  <c r="M82" i="10"/>
  <c r="J82" i="10"/>
  <c r="N82" i="10" s="1"/>
  <c r="G82" i="10"/>
  <c r="H82" i="10" s="1"/>
  <c r="F82" i="10"/>
  <c r="J81" i="10"/>
  <c r="N81" i="10" s="1"/>
  <c r="G81" i="10"/>
  <c r="H81" i="10" s="1"/>
  <c r="F81" i="10"/>
  <c r="M80" i="10"/>
  <c r="J80" i="10"/>
  <c r="N80" i="10" s="1"/>
  <c r="G80" i="10"/>
  <c r="H80" i="10" s="1"/>
  <c r="F80" i="10"/>
  <c r="J79" i="10"/>
  <c r="N79" i="10" s="1"/>
  <c r="G79" i="10"/>
  <c r="H79" i="10" s="1"/>
  <c r="F79" i="10"/>
  <c r="M78" i="10"/>
  <c r="J78" i="10"/>
  <c r="N78" i="10" s="1"/>
  <c r="G78" i="10"/>
  <c r="H78" i="10" s="1"/>
  <c r="F78" i="10"/>
  <c r="J77" i="10"/>
  <c r="N77" i="10" s="1"/>
  <c r="G77" i="10"/>
  <c r="H77" i="10" s="1"/>
  <c r="F77" i="10"/>
  <c r="M76" i="10"/>
  <c r="J76" i="10"/>
  <c r="N76" i="10" s="1"/>
  <c r="H76" i="10"/>
  <c r="F76" i="10"/>
  <c r="J75" i="10"/>
  <c r="N75" i="10" s="1"/>
  <c r="G75" i="10"/>
  <c r="H75" i="10" s="1"/>
  <c r="F75" i="10"/>
  <c r="M74" i="10"/>
  <c r="J74" i="10"/>
  <c r="N74" i="10" s="1"/>
  <c r="G74" i="10"/>
  <c r="H74" i="10" s="1"/>
  <c r="F74" i="10"/>
  <c r="J73" i="10"/>
  <c r="N73" i="10" s="1"/>
  <c r="G73" i="10"/>
  <c r="H73" i="10" s="1"/>
  <c r="F73" i="10"/>
  <c r="M72" i="10"/>
  <c r="J72" i="10"/>
  <c r="N72" i="10" s="1"/>
  <c r="G72" i="10"/>
  <c r="H72" i="10" s="1"/>
  <c r="F72" i="10"/>
  <c r="J71" i="10"/>
  <c r="N71" i="10" s="1"/>
  <c r="G71" i="10"/>
  <c r="H71" i="10" s="1"/>
  <c r="F71" i="10"/>
  <c r="M70" i="10"/>
  <c r="J70" i="10"/>
  <c r="N70" i="10" s="1"/>
  <c r="G70" i="10"/>
  <c r="H70" i="10" s="1"/>
  <c r="F70" i="10"/>
  <c r="J69" i="10"/>
  <c r="N69" i="10" s="1"/>
  <c r="G69" i="10"/>
  <c r="H69" i="10" s="1"/>
  <c r="F69" i="10"/>
  <c r="M68" i="10"/>
  <c r="J68" i="10"/>
  <c r="N68" i="10" s="1"/>
  <c r="G68" i="10"/>
  <c r="H68" i="10" s="1"/>
  <c r="F68" i="10"/>
  <c r="J67" i="10"/>
  <c r="N67" i="10" s="1"/>
  <c r="G67" i="10"/>
  <c r="H67" i="10" s="1"/>
  <c r="F67" i="10"/>
  <c r="M66" i="10"/>
  <c r="J66" i="10"/>
  <c r="N66" i="10" s="1"/>
  <c r="G66" i="10"/>
  <c r="H66" i="10" s="1"/>
  <c r="F66" i="10"/>
  <c r="J65" i="10"/>
  <c r="N65" i="10" s="1"/>
  <c r="G65" i="10"/>
  <c r="H65" i="10" s="1"/>
  <c r="F65" i="10"/>
  <c r="H64" i="10"/>
  <c r="H63" i="10"/>
  <c r="H62" i="10"/>
  <c r="H61" i="10"/>
  <c r="M60" i="10"/>
  <c r="J60" i="10"/>
  <c r="N60" i="10" s="1"/>
  <c r="G60" i="10"/>
  <c r="H60" i="10" s="1"/>
  <c r="F60" i="10"/>
  <c r="J53" i="10"/>
  <c r="N53" i="10" s="1"/>
  <c r="G53" i="10"/>
  <c r="H53" i="10" s="1"/>
  <c r="F53" i="10"/>
  <c r="M52" i="10"/>
  <c r="J52" i="10"/>
  <c r="N52" i="10" s="1"/>
  <c r="G52" i="10"/>
  <c r="H52" i="10" s="1"/>
  <c r="F52" i="10"/>
  <c r="J51" i="10"/>
  <c r="G51" i="10"/>
  <c r="H51" i="10" s="1"/>
  <c r="F51" i="10"/>
  <c r="M86" i="11"/>
  <c r="J86" i="11"/>
  <c r="N86" i="11" s="1"/>
  <c r="G86" i="11"/>
  <c r="H86" i="11" s="1"/>
  <c r="F86" i="11"/>
  <c r="J85" i="11"/>
  <c r="N85" i="11" s="1"/>
  <c r="G85" i="11"/>
  <c r="H85" i="11" s="1"/>
  <c r="F85" i="11"/>
  <c r="M84" i="11"/>
  <c r="J84" i="11"/>
  <c r="N84" i="11" s="1"/>
  <c r="G84" i="11"/>
  <c r="H84" i="11" s="1"/>
  <c r="F84" i="11"/>
  <c r="J83" i="11"/>
  <c r="N83" i="11" s="1"/>
  <c r="G83" i="11"/>
  <c r="H83" i="11" s="1"/>
  <c r="F83" i="11"/>
  <c r="M82" i="11"/>
  <c r="J82" i="11"/>
  <c r="N82" i="11" s="1"/>
  <c r="G82" i="11"/>
  <c r="H82" i="11" s="1"/>
  <c r="F82" i="11"/>
  <c r="J81" i="11"/>
  <c r="N81" i="11" s="1"/>
  <c r="G81" i="11"/>
  <c r="H81" i="11" s="1"/>
  <c r="F81" i="11"/>
  <c r="M80" i="11"/>
  <c r="J80" i="11"/>
  <c r="N80" i="11" s="1"/>
  <c r="G80" i="11"/>
  <c r="H80" i="11" s="1"/>
  <c r="F80" i="11"/>
  <c r="J79" i="11"/>
  <c r="N79" i="11" s="1"/>
  <c r="G79" i="11"/>
  <c r="H79" i="11" s="1"/>
  <c r="F79" i="11"/>
  <c r="M78" i="11"/>
  <c r="J78" i="11"/>
  <c r="N78" i="11" s="1"/>
  <c r="G78" i="11"/>
  <c r="H78" i="11" s="1"/>
  <c r="F78" i="11"/>
  <c r="J77" i="11"/>
  <c r="N77" i="11" s="1"/>
  <c r="G77" i="11"/>
  <c r="H77" i="11" s="1"/>
  <c r="F77" i="11"/>
  <c r="M76" i="11"/>
  <c r="J76" i="11"/>
  <c r="N76" i="11" s="1"/>
  <c r="H76" i="11"/>
  <c r="F76" i="11"/>
  <c r="J75" i="11"/>
  <c r="N75" i="11" s="1"/>
  <c r="G75" i="11"/>
  <c r="H75" i="11" s="1"/>
  <c r="F75" i="11"/>
  <c r="M74" i="11"/>
  <c r="J74" i="11"/>
  <c r="N74" i="11" s="1"/>
  <c r="G74" i="11"/>
  <c r="H74" i="11" s="1"/>
  <c r="F74" i="11"/>
  <c r="J73" i="11"/>
  <c r="N73" i="11" s="1"/>
  <c r="G73" i="11"/>
  <c r="H73" i="11" s="1"/>
  <c r="F73" i="11"/>
  <c r="M72" i="11"/>
  <c r="J72" i="11"/>
  <c r="N72" i="11" s="1"/>
  <c r="G72" i="11"/>
  <c r="H72" i="11" s="1"/>
  <c r="F72" i="11"/>
  <c r="J71" i="11"/>
  <c r="N71" i="11" s="1"/>
  <c r="G71" i="11"/>
  <c r="H71" i="11" s="1"/>
  <c r="F71" i="11"/>
  <c r="M70" i="11"/>
  <c r="J70" i="11"/>
  <c r="N70" i="11" s="1"/>
  <c r="G70" i="11"/>
  <c r="H70" i="11" s="1"/>
  <c r="F70" i="11"/>
  <c r="J69" i="11"/>
  <c r="N69" i="11" s="1"/>
  <c r="G69" i="11"/>
  <c r="H69" i="11" s="1"/>
  <c r="F69" i="11"/>
  <c r="M68" i="11"/>
  <c r="J68" i="11"/>
  <c r="N68" i="11" s="1"/>
  <c r="G68" i="11"/>
  <c r="H68" i="11" s="1"/>
  <c r="F68" i="11"/>
  <c r="J67" i="11"/>
  <c r="N67" i="11" s="1"/>
  <c r="G67" i="11"/>
  <c r="H67" i="11" s="1"/>
  <c r="F67" i="11"/>
  <c r="M66" i="11"/>
  <c r="J66" i="11"/>
  <c r="N66" i="11" s="1"/>
  <c r="G66" i="11"/>
  <c r="H66" i="11" s="1"/>
  <c r="F66" i="11"/>
  <c r="J65" i="11"/>
  <c r="N65" i="11" s="1"/>
  <c r="G65" i="11"/>
  <c r="H65" i="11" s="1"/>
  <c r="F65" i="11"/>
  <c r="H64" i="11"/>
  <c r="H63" i="11"/>
  <c r="H62" i="11"/>
  <c r="H61" i="11"/>
  <c r="M60" i="11"/>
  <c r="J60" i="11"/>
  <c r="N60" i="11" s="1"/>
  <c r="G60" i="11"/>
  <c r="H60" i="11" s="1"/>
  <c r="F60" i="11"/>
  <c r="J53" i="11"/>
  <c r="N53" i="11" s="1"/>
  <c r="G53" i="11"/>
  <c r="H53" i="11" s="1"/>
  <c r="F53" i="11"/>
  <c r="M52" i="11"/>
  <c r="J52" i="11"/>
  <c r="N52" i="11" s="1"/>
  <c r="G52" i="11"/>
  <c r="H52" i="11" s="1"/>
  <c r="F52" i="11"/>
  <c r="J51" i="11"/>
  <c r="G51" i="11"/>
  <c r="F51" i="11"/>
  <c r="N74" i="12"/>
  <c r="M74" i="12"/>
  <c r="J74" i="12"/>
  <c r="N73" i="12"/>
  <c r="M73" i="12"/>
  <c r="J73" i="12"/>
  <c r="N72" i="12"/>
  <c r="M72" i="12"/>
  <c r="J72" i="12"/>
  <c r="G72" i="12"/>
  <c r="H72" i="12" s="1"/>
  <c r="F72" i="12"/>
  <c r="N71" i="12"/>
  <c r="M71" i="12"/>
  <c r="J71" i="12"/>
  <c r="G71" i="12"/>
  <c r="H71" i="12" s="1"/>
  <c r="F71" i="12"/>
  <c r="N70" i="12"/>
  <c r="M70" i="12"/>
  <c r="J70" i="12"/>
  <c r="G70" i="12"/>
  <c r="H70" i="12" s="1"/>
  <c r="F70" i="12"/>
  <c r="N69" i="12"/>
  <c r="M69" i="12"/>
  <c r="J69" i="12"/>
  <c r="G69" i="12"/>
  <c r="H69" i="12" s="1"/>
  <c r="F69" i="12"/>
  <c r="N68" i="12"/>
  <c r="M68" i="12"/>
  <c r="J68" i="12"/>
  <c r="G68" i="12"/>
  <c r="H68" i="12" s="1"/>
  <c r="F68" i="12"/>
  <c r="N67" i="12"/>
  <c r="M67" i="12"/>
  <c r="J67" i="12"/>
  <c r="G67" i="12"/>
  <c r="H67" i="12" s="1"/>
  <c r="F67" i="12"/>
  <c r="N66" i="12"/>
  <c r="M66" i="12"/>
  <c r="J66" i="12"/>
  <c r="G66" i="12"/>
  <c r="H66" i="12" s="1"/>
  <c r="F66" i="12"/>
  <c r="N65" i="12"/>
  <c r="M65" i="12"/>
  <c r="J65" i="12"/>
  <c r="G65" i="12"/>
  <c r="H65" i="12" s="1"/>
  <c r="F65" i="12"/>
  <c r="N64" i="12"/>
  <c r="M64" i="12"/>
  <c r="J64" i="12"/>
  <c r="H64" i="12"/>
  <c r="F64" i="12"/>
  <c r="N63" i="12"/>
  <c r="M63" i="12"/>
  <c r="J63" i="12"/>
  <c r="G63" i="12"/>
  <c r="H63" i="12" s="1"/>
  <c r="F63" i="12"/>
  <c r="N62" i="12"/>
  <c r="M62" i="12"/>
  <c r="J62" i="12"/>
  <c r="G62" i="12"/>
  <c r="H62" i="12" s="1"/>
  <c r="F62" i="12"/>
  <c r="N61" i="12"/>
  <c r="M61" i="12"/>
  <c r="J61" i="12"/>
  <c r="G61" i="12"/>
  <c r="H61" i="12" s="1"/>
  <c r="F61" i="12"/>
  <c r="N60" i="12"/>
  <c r="M60" i="12"/>
  <c r="J60" i="12"/>
  <c r="G60" i="12"/>
  <c r="H60" i="12" s="1"/>
  <c r="F60" i="12"/>
  <c r="N59" i="12"/>
  <c r="M59" i="12"/>
  <c r="J59" i="12"/>
  <c r="G59" i="12"/>
  <c r="H59" i="12" s="1"/>
  <c r="F59" i="12"/>
  <c r="N58" i="12"/>
  <c r="M58" i="12"/>
  <c r="J58" i="12"/>
  <c r="G58" i="12"/>
  <c r="H58" i="12" s="1"/>
  <c r="F58" i="12"/>
  <c r="N57" i="12"/>
  <c r="M57" i="12"/>
  <c r="J57" i="12"/>
  <c r="G57" i="12"/>
  <c r="H57" i="12" s="1"/>
  <c r="F57" i="12"/>
  <c r="N56" i="12"/>
  <c r="M56" i="12"/>
  <c r="J56" i="12"/>
  <c r="G56" i="12"/>
  <c r="H56" i="12" s="1"/>
  <c r="F56" i="12"/>
  <c r="N55" i="12"/>
  <c r="M55" i="12"/>
  <c r="J55" i="12"/>
  <c r="G55" i="12"/>
  <c r="H55" i="12" s="1"/>
  <c r="F55" i="12"/>
  <c r="N54" i="12"/>
  <c r="M54" i="12"/>
  <c r="J54" i="12"/>
  <c r="G54" i="12"/>
  <c r="H54" i="12" s="1"/>
  <c r="F54" i="12"/>
  <c r="N53" i="12"/>
  <c r="M53" i="12"/>
  <c r="J53" i="12"/>
  <c r="G53" i="12"/>
  <c r="H53" i="12" s="1"/>
  <c r="F53" i="12"/>
  <c r="H52" i="12"/>
  <c r="H51" i="12"/>
  <c r="H50" i="12"/>
  <c r="J86" i="13"/>
  <c r="N86" i="13" s="1"/>
  <c r="G86" i="13"/>
  <c r="H86" i="13" s="1"/>
  <c r="F86" i="13"/>
  <c r="M85" i="13"/>
  <c r="J85" i="13"/>
  <c r="N85" i="13" s="1"/>
  <c r="G85" i="13"/>
  <c r="H85" i="13" s="1"/>
  <c r="F85" i="13"/>
  <c r="J84" i="13"/>
  <c r="N84" i="13" s="1"/>
  <c r="G84" i="13"/>
  <c r="H84" i="13" s="1"/>
  <c r="F84" i="13"/>
  <c r="M83" i="13"/>
  <c r="J83" i="13"/>
  <c r="N83" i="13" s="1"/>
  <c r="G83" i="13"/>
  <c r="H83" i="13" s="1"/>
  <c r="F83" i="13"/>
  <c r="J82" i="13"/>
  <c r="N82" i="13" s="1"/>
  <c r="G82" i="13"/>
  <c r="H82" i="13" s="1"/>
  <c r="F82" i="13"/>
  <c r="M81" i="13"/>
  <c r="J81" i="13"/>
  <c r="N81" i="13" s="1"/>
  <c r="G81" i="13"/>
  <c r="H81" i="13" s="1"/>
  <c r="F81" i="13"/>
  <c r="J80" i="13"/>
  <c r="N80" i="13" s="1"/>
  <c r="G80" i="13"/>
  <c r="H80" i="13" s="1"/>
  <c r="F80" i="13"/>
  <c r="M79" i="13"/>
  <c r="J79" i="13"/>
  <c r="N79" i="13" s="1"/>
  <c r="G79" i="13"/>
  <c r="H79" i="13" s="1"/>
  <c r="F79" i="13"/>
  <c r="J78" i="13"/>
  <c r="N78" i="13" s="1"/>
  <c r="G78" i="13"/>
  <c r="H78" i="13" s="1"/>
  <c r="F78" i="13"/>
  <c r="M77" i="13"/>
  <c r="J77" i="13"/>
  <c r="N77" i="13" s="1"/>
  <c r="G77" i="13"/>
  <c r="H77" i="13" s="1"/>
  <c r="F77" i="13"/>
  <c r="J76" i="13"/>
  <c r="N76" i="13" s="1"/>
  <c r="H76" i="13"/>
  <c r="F76" i="13"/>
  <c r="M75" i="13"/>
  <c r="J75" i="13"/>
  <c r="N75" i="13" s="1"/>
  <c r="G75" i="13"/>
  <c r="H75" i="13" s="1"/>
  <c r="F75" i="13"/>
  <c r="J74" i="13"/>
  <c r="N74" i="13" s="1"/>
  <c r="G74" i="13"/>
  <c r="H74" i="13" s="1"/>
  <c r="F74" i="13"/>
  <c r="M73" i="13"/>
  <c r="J73" i="13"/>
  <c r="N73" i="13" s="1"/>
  <c r="G73" i="13"/>
  <c r="H73" i="13" s="1"/>
  <c r="F73" i="13"/>
  <c r="J72" i="13"/>
  <c r="N72" i="13" s="1"/>
  <c r="G72" i="13"/>
  <c r="H72" i="13" s="1"/>
  <c r="F72" i="13"/>
  <c r="M71" i="13"/>
  <c r="J71" i="13"/>
  <c r="N71" i="13" s="1"/>
  <c r="G71" i="13"/>
  <c r="H71" i="13" s="1"/>
  <c r="F71" i="13"/>
  <c r="J70" i="13"/>
  <c r="N70" i="13" s="1"/>
  <c r="G70" i="13"/>
  <c r="H70" i="13" s="1"/>
  <c r="F70" i="13"/>
  <c r="M69" i="13"/>
  <c r="J69" i="13"/>
  <c r="N69" i="13" s="1"/>
  <c r="G69" i="13"/>
  <c r="H69" i="13" s="1"/>
  <c r="F69" i="13"/>
  <c r="J68" i="13"/>
  <c r="N68" i="13" s="1"/>
  <c r="G68" i="13"/>
  <c r="H68" i="13" s="1"/>
  <c r="F68" i="13"/>
  <c r="M67" i="13"/>
  <c r="J67" i="13"/>
  <c r="N67" i="13" s="1"/>
  <c r="G67" i="13"/>
  <c r="H67" i="13" s="1"/>
  <c r="F67" i="13"/>
  <c r="J66" i="13"/>
  <c r="N66" i="13" s="1"/>
  <c r="G66" i="13"/>
  <c r="H66" i="13" s="1"/>
  <c r="F66" i="13"/>
  <c r="M65" i="13"/>
  <c r="J65" i="13"/>
  <c r="N65" i="13" s="1"/>
  <c r="G65" i="13"/>
  <c r="H65" i="13" s="1"/>
  <c r="F65" i="13"/>
  <c r="H64" i="13"/>
  <c r="H63" i="13"/>
  <c r="H62" i="13"/>
  <c r="H61" i="13"/>
  <c r="J60" i="13"/>
  <c r="N60" i="13" s="1"/>
  <c r="G60" i="13"/>
  <c r="H60" i="13" s="1"/>
  <c r="F60" i="13"/>
  <c r="M53" i="13"/>
  <c r="J53" i="13"/>
  <c r="N53" i="13" s="1"/>
  <c r="G53" i="13"/>
  <c r="H53" i="13" s="1"/>
  <c r="F53" i="13"/>
  <c r="J52" i="13"/>
  <c r="N52" i="13" s="1"/>
  <c r="G52" i="13"/>
  <c r="H52" i="13" s="1"/>
  <c r="F52" i="13"/>
  <c r="M51" i="13"/>
  <c r="J51" i="13"/>
  <c r="G51" i="13"/>
  <c r="F51" i="13"/>
  <c r="J86" i="14"/>
  <c r="N86" i="14" s="1"/>
  <c r="G86" i="14"/>
  <c r="H86" i="14" s="1"/>
  <c r="F86" i="14"/>
  <c r="M85" i="14"/>
  <c r="J85" i="14"/>
  <c r="N85" i="14" s="1"/>
  <c r="G85" i="14"/>
  <c r="H85" i="14" s="1"/>
  <c r="F85" i="14"/>
  <c r="J84" i="14"/>
  <c r="N84" i="14" s="1"/>
  <c r="G84" i="14"/>
  <c r="H84" i="14" s="1"/>
  <c r="F84" i="14"/>
  <c r="M83" i="14"/>
  <c r="J83" i="14"/>
  <c r="N83" i="14" s="1"/>
  <c r="G83" i="14"/>
  <c r="H83" i="14" s="1"/>
  <c r="F83" i="14"/>
  <c r="J82" i="14"/>
  <c r="N82" i="14" s="1"/>
  <c r="G82" i="14"/>
  <c r="H82" i="14" s="1"/>
  <c r="F82" i="14"/>
  <c r="M81" i="14"/>
  <c r="J81" i="14"/>
  <c r="N81" i="14" s="1"/>
  <c r="G81" i="14"/>
  <c r="H81" i="14" s="1"/>
  <c r="F81" i="14"/>
  <c r="J80" i="14"/>
  <c r="N80" i="14" s="1"/>
  <c r="G80" i="14"/>
  <c r="H80" i="14" s="1"/>
  <c r="F80" i="14"/>
  <c r="M79" i="14"/>
  <c r="J79" i="14"/>
  <c r="N79" i="14" s="1"/>
  <c r="G79" i="14"/>
  <c r="H79" i="14" s="1"/>
  <c r="F79" i="14"/>
  <c r="J78" i="14"/>
  <c r="N78" i="14" s="1"/>
  <c r="G78" i="14"/>
  <c r="H78" i="14" s="1"/>
  <c r="F78" i="14"/>
  <c r="M77" i="14"/>
  <c r="J77" i="14"/>
  <c r="N77" i="14" s="1"/>
  <c r="G77" i="14"/>
  <c r="H77" i="14" s="1"/>
  <c r="F77" i="14"/>
  <c r="J76" i="14"/>
  <c r="N76" i="14" s="1"/>
  <c r="H76" i="14"/>
  <c r="M75" i="14"/>
  <c r="J75" i="14"/>
  <c r="N75" i="14" s="1"/>
  <c r="G75" i="14"/>
  <c r="H75" i="14" s="1"/>
  <c r="F75" i="14"/>
  <c r="J74" i="14"/>
  <c r="N74" i="14" s="1"/>
  <c r="G74" i="14"/>
  <c r="H74" i="14" s="1"/>
  <c r="F74" i="14"/>
  <c r="M73" i="14"/>
  <c r="J73" i="14"/>
  <c r="N73" i="14" s="1"/>
  <c r="G73" i="14"/>
  <c r="H73" i="14" s="1"/>
  <c r="M72" i="14"/>
  <c r="J72" i="14"/>
  <c r="N72" i="14" s="1"/>
  <c r="G72" i="14"/>
  <c r="H72" i="14" s="1"/>
  <c r="F72" i="14"/>
  <c r="J71" i="14"/>
  <c r="N71" i="14" s="1"/>
  <c r="G71" i="14"/>
  <c r="H71" i="14" s="1"/>
  <c r="F71" i="14"/>
  <c r="M70" i="14"/>
  <c r="J70" i="14"/>
  <c r="N70" i="14" s="1"/>
  <c r="G70" i="14"/>
  <c r="H70" i="14" s="1"/>
  <c r="F70" i="14"/>
  <c r="J69" i="14"/>
  <c r="N69" i="14" s="1"/>
  <c r="G69" i="14"/>
  <c r="H69" i="14" s="1"/>
  <c r="F69" i="14"/>
  <c r="M68" i="14"/>
  <c r="J68" i="14"/>
  <c r="N68" i="14" s="1"/>
  <c r="G68" i="14"/>
  <c r="H68" i="14" s="1"/>
  <c r="F68" i="14"/>
  <c r="J67" i="14"/>
  <c r="N67" i="14" s="1"/>
  <c r="G67" i="14"/>
  <c r="H67" i="14" s="1"/>
  <c r="F67" i="14"/>
  <c r="M66" i="14"/>
  <c r="J66" i="14"/>
  <c r="N66" i="14" s="1"/>
  <c r="G66" i="14"/>
  <c r="H66" i="14" s="1"/>
  <c r="F66" i="14"/>
  <c r="J65" i="14"/>
  <c r="N65" i="14" s="1"/>
  <c r="G65" i="14"/>
  <c r="H65" i="14" s="1"/>
  <c r="F65" i="14"/>
  <c r="H64" i="14"/>
  <c r="H63" i="14"/>
  <c r="H62" i="14"/>
  <c r="H61" i="14"/>
  <c r="M60" i="14"/>
  <c r="J60" i="14"/>
  <c r="N60" i="14" s="1"/>
  <c r="G60" i="14"/>
  <c r="H60" i="14" s="1"/>
  <c r="F60" i="14"/>
  <c r="J53" i="14"/>
  <c r="N53" i="14" s="1"/>
  <c r="G53" i="14"/>
  <c r="H53" i="14" s="1"/>
  <c r="F53" i="14"/>
  <c r="M52" i="14"/>
  <c r="J52" i="14"/>
  <c r="N52" i="14" s="1"/>
  <c r="G52" i="14"/>
  <c r="H52" i="14" s="1"/>
  <c r="F52" i="14"/>
  <c r="J51" i="14"/>
  <c r="G51" i="14"/>
  <c r="H51" i="14" s="1"/>
  <c r="F51" i="14"/>
  <c r="M86" i="15"/>
  <c r="J86" i="15"/>
  <c r="N86" i="15" s="1"/>
  <c r="G86" i="15"/>
  <c r="H86" i="15" s="1"/>
  <c r="F86" i="15"/>
  <c r="J85" i="15"/>
  <c r="N85" i="15" s="1"/>
  <c r="G85" i="15"/>
  <c r="H85" i="15" s="1"/>
  <c r="F85" i="15"/>
  <c r="M84" i="15"/>
  <c r="J84" i="15"/>
  <c r="N84" i="15" s="1"/>
  <c r="G84" i="15"/>
  <c r="H84" i="15" s="1"/>
  <c r="F84" i="15"/>
  <c r="J83" i="15"/>
  <c r="N83" i="15" s="1"/>
  <c r="G83" i="15"/>
  <c r="H83" i="15" s="1"/>
  <c r="F83" i="15"/>
  <c r="M82" i="15"/>
  <c r="J82" i="15"/>
  <c r="N82" i="15" s="1"/>
  <c r="G82" i="15"/>
  <c r="H82" i="15" s="1"/>
  <c r="F82" i="15"/>
  <c r="J81" i="15"/>
  <c r="N81" i="15" s="1"/>
  <c r="G81" i="15"/>
  <c r="H81" i="15" s="1"/>
  <c r="F81" i="15"/>
  <c r="M80" i="15"/>
  <c r="J80" i="15"/>
  <c r="N80" i="15" s="1"/>
  <c r="G80" i="15"/>
  <c r="H80" i="15" s="1"/>
  <c r="F80" i="15"/>
  <c r="J79" i="15"/>
  <c r="N79" i="15" s="1"/>
  <c r="G79" i="15"/>
  <c r="H79" i="15" s="1"/>
  <c r="F79" i="15"/>
  <c r="M78" i="15"/>
  <c r="J78" i="15"/>
  <c r="N78" i="15" s="1"/>
  <c r="G78" i="15"/>
  <c r="H78" i="15" s="1"/>
  <c r="F78" i="15"/>
  <c r="J77" i="15"/>
  <c r="N77" i="15" s="1"/>
  <c r="G77" i="15"/>
  <c r="H77" i="15" s="1"/>
  <c r="F77" i="15"/>
  <c r="M76" i="15"/>
  <c r="J76" i="15"/>
  <c r="N76" i="15" s="1"/>
  <c r="H76" i="15"/>
  <c r="F76" i="15"/>
  <c r="J75" i="15"/>
  <c r="N75" i="15" s="1"/>
  <c r="G75" i="15"/>
  <c r="H75" i="15" s="1"/>
  <c r="F75" i="15"/>
  <c r="M74" i="15"/>
  <c r="J74" i="15"/>
  <c r="N74" i="15" s="1"/>
  <c r="G74" i="15"/>
  <c r="H74" i="15" s="1"/>
  <c r="F74" i="15"/>
  <c r="J73" i="15"/>
  <c r="N73" i="15" s="1"/>
  <c r="G73" i="15"/>
  <c r="H73" i="15" s="1"/>
  <c r="F73" i="15"/>
  <c r="M72" i="15"/>
  <c r="J72" i="15"/>
  <c r="N72" i="15" s="1"/>
  <c r="G72" i="15"/>
  <c r="H72" i="15" s="1"/>
  <c r="F72" i="15"/>
  <c r="J71" i="15"/>
  <c r="N71" i="15" s="1"/>
  <c r="G71" i="15"/>
  <c r="H71" i="15" s="1"/>
  <c r="F71" i="15"/>
  <c r="M70" i="15"/>
  <c r="J70" i="15"/>
  <c r="N70" i="15" s="1"/>
  <c r="G70" i="15"/>
  <c r="H70" i="15" s="1"/>
  <c r="F70" i="15"/>
  <c r="J69" i="15"/>
  <c r="N69" i="15" s="1"/>
  <c r="G69" i="15"/>
  <c r="H69" i="15" s="1"/>
  <c r="F69" i="15"/>
  <c r="M68" i="15"/>
  <c r="J68" i="15"/>
  <c r="N68" i="15" s="1"/>
  <c r="G68" i="15"/>
  <c r="H68" i="15" s="1"/>
  <c r="F68" i="15"/>
  <c r="J67" i="15"/>
  <c r="N67" i="15" s="1"/>
  <c r="G67" i="15"/>
  <c r="H67" i="15" s="1"/>
  <c r="F67" i="15"/>
  <c r="M66" i="15"/>
  <c r="J66" i="15"/>
  <c r="N66" i="15" s="1"/>
  <c r="G66" i="15"/>
  <c r="H66" i="15" s="1"/>
  <c r="F66" i="15"/>
  <c r="J65" i="15"/>
  <c r="N65" i="15" s="1"/>
  <c r="G65" i="15"/>
  <c r="H65" i="15" s="1"/>
  <c r="F65" i="15"/>
  <c r="H64" i="15"/>
  <c r="H63" i="15"/>
  <c r="H62" i="15"/>
  <c r="H61" i="15"/>
  <c r="M60" i="15"/>
  <c r="J60" i="15"/>
  <c r="N60" i="15" s="1"/>
  <c r="G60" i="15"/>
  <c r="H60" i="15" s="1"/>
  <c r="F60" i="15"/>
  <c r="J53" i="15"/>
  <c r="N53" i="15" s="1"/>
  <c r="G53" i="15"/>
  <c r="H53" i="15" s="1"/>
  <c r="F53" i="15"/>
  <c r="M52" i="15"/>
  <c r="J52" i="15"/>
  <c r="N52" i="15" s="1"/>
  <c r="G52" i="15"/>
  <c r="H52" i="15" s="1"/>
  <c r="F52" i="15"/>
  <c r="J51" i="15"/>
  <c r="G51" i="15"/>
  <c r="F51" i="15"/>
  <c r="M86" i="16"/>
  <c r="J86" i="16"/>
  <c r="N86" i="16" s="1"/>
  <c r="G86" i="16"/>
  <c r="H86" i="16" s="1"/>
  <c r="F86" i="16"/>
  <c r="J85" i="16"/>
  <c r="N85" i="16" s="1"/>
  <c r="G85" i="16"/>
  <c r="H85" i="16" s="1"/>
  <c r="F85" i="16"/>
  <c r="M84" i="16"/>
  <c r="J84" i="16"/>
  <c r="N84" i="16" s="1"/>
  <c r="G84" i="16"/>
  <c r="H84" i="16" s="1"/>
  <c r="F84" i="16"/>
  <c r="J83" i="16"/>
  <c r="N83" i="16" s="1"/>
  <c r="G83" i="16"/>
  <c r="H83" i="16" s="1"/>
  <c r="F83" i="16"/>
  <c r="M82" i="16"/>
  <c r="J82" i="16"/>
  <c r="N82" i="16" s="1"/>
  <c r="G82" i="16"/>
  <c r="H82" i="16" s="1"/>
  <c r="F82" i="16"/>
  <c r="J81" i="16"/>
  <c r="N81" i="16" s="1"/>
  <c r="G81" i="16"/>
  <c r="H81" i="16" s="1"/>
  <c r="F81" i="16"/>
  <c r="M80" i="16"/>
  <c r="J80" i="16"/>
  <c r="N80" i="16" s="1"/>
  <c r="G80" i="16"/>
  <c r="H80" i="16" s="1"/>
  <c r="F80" i="16"/>
  <c r="J79" i="16"/>
  <c r="N79" i="16" s="1"/>
  <c r="G79" i="16"/>
  <c r="H79" i="16" s="1"/>
  <c r="F79" i="16"/>
  <c r="M78" i="16"/>
  <c r="J78" i="16"/>
  <c r="N78" i="16" s="1"/>
  <c r="G78" i="16"/>
  <c r="H78" i="16" s="1"/>
  <c r="F78" i="16"/>
  <c r="J77" i="16"/>
  <c r="N77" i="16" s="1"/>
  <c r="G77" i="16"/>
  <c r="H77" i="16" s="1"/>
  <c r="F77" i="16"/>
  <c r="M76" i="16"/>
  <c r="J76" i="16"/>
  <c r="N76" i="16" s="1"/>
  <c r="H76" i="16"/>
  <c r="F76" i="16"/>
  <c r="J75" i="16"/>
  <c r="N75" i="16" s="1"/>
  <c r="G75" i="16"/>
  <c r="H75" i="16" s="1"/>
  <c r="F75" i="16"/>
  <c r="M74" i="16"/>
  <c r="J74" i="16"/>
  <c r="N74" i="16" s="1"/>
  <c r="G74" i="16"/>
  <c r="H74" i="16" s="1"/>
  <c r="F74" i="16"/>
  <c r="J73" i="16"/>
  <c r="N73" i="16" s="1"/>
  <c r="G73" i="16"/>
  <c r="H73" i="16" s="1"/>
  <c r="F73" i="16"/>
  <c r="M72" i="16"/>
  <c r="J72" i="16"/>
  <c r="N72" i="16" s="1"/>
  <c r="G72" i="16"/>
  <c r="H72" i="16" s="1"/>
  <c r="F72" i="16"/>
  <c r="J71" i="16"/>
  <c r="N71" i="16" s="1"/>
  <c r="G71" i="16"/>
  <c r="H71" i="16" s="1"/>
  <c r="F71" i="16"/>
  <c r="M70" i="16"/>
  <c r="J70" i="16"/>
  <c r="N70" i="16" s="1"/>
  <c r="G70" i="16"/>
  <c r="H70" i="16" s="1"/>
  <c r="M69" i="16"/>
  <c r="J69" i="16"/>
  <c r="N69" i="16" s="1"/>
  <c r="G69" i="16"/>
  <c r="H69" i="16" s="1"/>
  <c r="F69" i="16"/>
  <c r="J68" i="16"/>
  <c r="N68" i="16" s="1"/>
  <c r="G68" i="16"/>
  <c r="H68" i="16" s="1"/>
  <c r="F68" i="16"/>
  <c r="M67" i="16"/>
  <c r="J67" i="16"/>
  <c r="N67" i="16" s="1"/>
  <c r="G67" i="16"/>
  <c r="H67" i="16" s="1"/>
  <c r="F67" i="16"/>
  <c r="J66" i="16"/>
  <c r="N66" i="16" s="1"/>
  <c r="G66" i="16"/>
  <c r="H66" i="16" s="1"/>
  <c r="F66" i="16"/>
  <c r="M65" i="16"/>
  <c r="J65" i="16"/>
  <c r="N65" i="16" s="1"/>
  <c r="G65" i="16"/>
  <c r="H65" i="16" s="1"/>
  <c r="F65" i="16"/>
  <c r="H64" i="16"/>
  <c r="H63" i="16"/>
  <c r="H62" i="16"/>
  <c r="H61" i="16"/>
  <c r="J60" i="16"/>
  <c r="N60" i="16" s="1"/>
  <c r="G60" i="16"/>
  <c r="H60" i="16" s="1"/>
  <c r="F60" i="16"/>
  <c r="M53" i="16"/>
  <c r="J53" i="16"/>
  <c r="N53" i="16" s="1"/>
  <c r="G53" i="16"/>
  <c r="H53" i="16" s="1"/>
  <c r="F53" i="16"/>
  <c r="J52" i="16"/>
  <c r="N52" i="16" s="1"/>
  <c r="G52" i="16"/>
  <c r="H52" i="16" s="1"/>
  <c r="F52" i="16"/>
  <c r="M51" i="16"/>
  <c r="J51" i="16"/>
  <c r="G51" i="16"/>
  <c r="H51" i="16" s="1"/>
  <c r="F51" i="16"/>
  <c r="J86" i="8"/>
  <c r="N86" i="8" s="1"/>
  <c r="G86" i="8"/>
  <c r="H86" i="8" s="1"/>
  <c r="F86" i="8"/>
  <c r="M85" i="8"/>
  <c r="J85" i="8"/>
  <c r="N85" i="8" s="1"/>
  <c r="G85" i="8"/>
  <c r="H85" i="8" s="1"/>
  <c r="F85" i="8"/>
  <c r="J84" i="8"/>
  <c r="N84" i="8" s="1"/>
  <c r="G84" i="8"/>
  <c r="H84" i="8" s="1"/>
  <c r="F84" i="8"/>
  <c r="M83" i="8"/>
  <c r="J83" i="8"/>
  <c r="N83" i="8" s="1"/>
  <c r="G83" i="8"/>
  <c r="H83" i="8" s="1"/>
  <c r="F83" i="8"/>
  <c r="J82" i="8"/>
  <c r="N82" i="8" s="1"/>
  <c r="G82" i="8"/>
  <c r="H82" i="8" s="1"/>
  <c r="F82" i="8"/>
  <c r="M81" i="8"/>
  <c r="J81" i="8"/>
  <c r="N81" i="8" s="1"/>
  <c r="G81" i="8"/>
  <c r="H81" i="8" s="1"/>
  <c r="F81" i="8"/>
  <c r="J80" i="8"/>
  <c r="N80" i="8" s="1"/>
  <c r="G80" i="8"/>
  <c r="H80" i="8" s="1"/>
  <c r="F80" i="8"/>
  <c r="M79" i="8"/>
  <c r="J79" i="8"/>
  <c r="N79" i="8" s="1"/>
  <c r="G79" i="8"/>
  <c r="H79" i="8" s="1"/>
  <c r="F79" i="8"/>
  <c r="J78" i="8"/>
  <c r="N78" i="8" s="1"/>
  <c r="G78" i="8"/>
  <c r="H78" i="8" s="1"/>
  <c r="F78" i="8"/>
  <c r="M77" i="8"/>
  <c r="J77" i="8"/>
  <c r="N77" i="8" s="1"/>
  <c r="G77" i="8"/>
  <c r="H77" i="8" s="1"/>
  <c r="F77" i="8"/>
  <c r="J76" i="8"/>
  <c r="N76" i="8" s="1"/>
  <c r="H76" i="8"/>
  <c r="F76" i="8"/>
  <c r="M75" i="8"/>
  <c r="J75" i="8"/>
  <c r="N75" i="8" s="1"/>
  <c r="G75" i="8"/>
  <c r="H75" i="8" s="1"/>
  <c r="F75" i="8"/>
  <c r="J74" i="8"/>
  <c r="N74" i="8" s="1"/>
  <c r="G74" i="8"/>
  <c r="H74" i="8" s="1"/>
  <c r="F74" i="8"/>
  <c r="M73" i="8"/>
  <c r="J73" i="8"/>
  <c r="N73" i="8" s="1"/>
  <c r="G73" i="8"/>
  <c r="H73" i="8" s="1"/>
  <c r="F73" i="8"/>
  <c r="J72" i="8"/>
  <c r="N72" i="8" s="1"/>
  <c r="G72" i="8"/>
  <c r="H72" i="8" s="1"/>
  <c r="F72" i="8"/>
  <c r="M71" i="8"/>
  <c r="J71" i="8"/>
  <c r="N71" i="8" s="1"/>
  <c r="G71" i="8"/>
  <c r="H71" i="8" s="1"/>
  <c r="F71" i="8"/>
  <c r="J70" i="8"/>
  <c r="N70" i="8" s="1"/>
  <c r="G70" i="8"/>
  <c r="H70" i="8" s="1"/>
  <c r="F70" i="8"/>
  <c r="M69" i="8"/>
  <c r="J69" i="8"/>
  <c r="N69" i="8" s="1"/>
  <c r="G69" i="8"/>
  <c r="H69" i="8" s="1"/>
  <c r="F69" i="8"/>
  <c r="J68" i="8"/>
  <c r="N68" i="8" s="1"/>
  <c r="G68" i="8"/>
  <c r="H68" i="8" s="1"/>
  <c r="F68" i="8"/>
  <c r="M67" i="8"/>
  <c r="J67" i="8"/>
  <c r="N67" i="8" s="1"/>
  <c r="G67" i="8"/>
  <c r="H67" i="8" s="1"/>
  <c r="F67" i="8"/>
  <c r="J66" i="8"/>
  <c r="N66" i="8" s="1"/>
  <c r="G66" i="8"/>
  <c r="H66" i="8" s="1"/>
  <c r="F66" i="8"/>
  <c r="M65" i="8"/>
  <c r="J65" i="8"/>
  <c r="N65" i="8" s="1"/>
  <c r="G65" i="8"/>
  <c r="H65" i="8" s="1"/>
  <c r="F65" i="8"/>
  <c r="H64" i="8"/>
  <c r="H63" i="8"/>
  <c r="H62" i="8"/>
  <c r="H61" i="8"/>
  <c r="J60" i="8"/>
  <c r="N60" i="8" s="1"/>
  <c r="G60" i="8"/>
  <c r="H60" i="8" s="1"/>
  <c r="F60" i="8"/>
  <c r="M53" i="8"/>
  <c r="J53" i="8"/>
  <c r="N53" i="8" s="1"/>
  <c r="G53" i="8"/>
  <c r="H53" i="8" s="1"/>
  <c r="F53" i="8"/>
  <c r="J52" i="8"/>
  <c r="N52" i="8" s="1"/>
  <c r="G52" i="8"/>
  <c r="H52" i="8" s="1"/>
  <c r="F52" i="8"/>
  <c r="M51" i="8"/>
  <c r="J51" i="8"/>
  <c r="G51" i="8"/>
  <c r="F51" i="8"/>
  <c r="J86" i="3"/>
  <c r="N86" i="3" s="1"/>
  <c r="G86" i="3"/>
  <c r="H86" i="3" s="1"/>
  <c r="F86" i="3"/>
  <c r="M85" i="3"/>
  <c r="J85" i="3"/>
  <c r="N85" i="3" s="1"/>
  <c r="G85" i="3"/>
  <c r="H85" i="3" s="1"/>
  <c r="F85" i="3"/>
  <c r="J84" i="3"/>
  <c r="N84" i="3" s="1"/>
  <c r="G84" i="3"/>
  <c r="H84" i="3" s="1"/>
  <c r="F84" i="3"/>
  <c r="M83" i="3"/>
  <c r="J83" i="3"/>
  <c r="N83" i="3" s="1"/>
  <c r="G83" i="3"/>
  <c r="H83" i="3" s="1"/>
  <c r="F83" i="3"/>
  <c r="J82" i="3"/>
  <c r="N82" i="3" s="1"/>
  <c r="G82" i="3"/>
  <c r="H82" i="3" s="1"/>
  <c r="F82" i="3"/>
  <c r="M81" i="3"/>
  <c r="J81" i="3"/>
  <c r="N81" i="3" s="1"/>
  <c r="G81" i="3"/>
  <c r="H81" i="3" s="1"/>
  <c r="F81" i="3"/>
  <c r="J80" i="3"/>
  <c r="N80" i="3" s="1"/>
  <c r="G80" i="3"/>
  <c r="H80" i="3" s="1"/>
  <c r="F80" i="3"/>
  <c r="M79" i="3"/>
  <c r="J79" i="3"/>
  <c r="N79" i="3" s="1"/>
  <c r="G79" i="3"/>
  <c r="H79" i="3" s="1"/>
  <c r="F79" i="3"/>
  <c r="J78" i="3"/>
  <c r="M78" i="3" s="1"/>
  <c r="G78" i="3"/>
  <c r="H78" i="3" s="1"/>
  <c r="F78" i="3"/>
  <c r="M77" i="3"/>
  <c r="J77" i="3"/>
  <c r="N77" i="3" s="1"/>
  <c r="G77" i="3"/>
  <c r="H77" i="3" s="1"/>
  <c r="F77" i="3"/>
  <c r="J76" i="3"/>
  <c r="M76" i="3" s="1"/>
  <c r="H76" i="3"/>
  <c r="F76" i="3"/>
  <c r="M75" i="3"/>
  <c r="J75" i="3"/>
  <c r="N75" i="3" s="1"/>
  <c r="G75" i="3"/>
  <c r="H75" i="3" s="1"/>
  <c r="F75" i="3"/>
  <c r="J74" i="3"/>
  <c r="M74" i="3" s="1"/>
  <c r="G74" i="3"/>
  <c r="H74" i="3" s="1"/>
  <c r="F74" i="3"/>
  <c r="M73" i="3"/>
  <c r="J73" i="3"/>
  <c r="N73" i="3" s="1"/>
  <c r="G73" i="3"/>
  <c r="H73" i="3" s="1"/>
  <c r="F73" i="3"/>
  <c r="J72" i="3"/>
  <c r="M72" i="3" s="1"/>
  <c r="G72" i="3"/>
  <c r="H72" i="3" s="1"/>
  <c r="F72" i="3"/>
  <c r="M71" i="3"/>
  <c r="J71" i="3"/>
  <c r="N71" i="3" s="1"/>
  <c r="G71" i="3"/>
  <c r="H71" i="3" s="1"/>
  <c r="F71" i="3"/>
  <c r="J70" i="3"/>
  <c r="M70" i="3" s="1"/>
  <c r="G70" i="3"/>
  <c r="H70" i="3" s="1"/>
  <c r="F70" i="3"/>
  <c r="M69" i="3"/>
  <c r="J69" i="3"/>
  <c r="N69" i="3" s="1"/>
  <c r="G69" i="3"/>
  <c r="H69" i="3" s="1"/>
  <c r="F69" i="3"/>
  <c r="J68" i="3"/>
  <c r="M68" i="3" s="1"/>
  <c r="G68" i="3"/>
  <c r="H68" i="3" s="1"/>
  <c r="F68" i="3"/>
  <c r="M67" i="3"/>
  <c r="J67" i="3"/>
  <c r="N67" i="3" s="1"/>
  <c r="G67" i="3"/>
  <c r="H67" i="3" s="1"/>
  <c r="F67" i="3"/>
  <c r="J66" i="3"/>
  <c r="M66" i="3" s="1"/>
  <c r="G66" i="3"/>
  <c r="H66" i="3" s="1"/>
  <c r="F66" i="3"/>
  <c r="M65" i="3"/>
  <c r="J65" i="3"/>
  <c r="N65" i="3" s="1"/>
  <c r="G65" i="3"/>
  <c r="H65" i="3" s="1"/>
  <c r="F65" i="3"/>
  <c r="H64" i="3"/>
  <c r="H63" i="3"/>
  <c r="H62" i="3"/>
  <c r="H61" i="3"/>
  <c r="J60" i="3"/>
  <c r="M60" i="3" s="1"/>
  <c r="G60" i="3"/>
  <c r="H60" i="3" s="1"/>
  <c r="F60" i="3"/>
  <c r="M53" i="3"/>
  <c r="J53" i="3"/>
  <c r="N53" i="3" s="1"/>
  <c r="G53" i="3"/>
  <c r="H53" i="3" s="1"/>
  <c r="F53" i="3"/>
  <c r="M52" i="3"/>
  <c r="J52" i="3"/>
  <c r="N52" i="3" s="1"/>
  <c r="G52" i="3"/>
  <c r="H52" i="3" s="1"/>
  <c r="F52" i="3"/>
  <c r="M51" i="3"/>
  <c r="J51" i="3"/>
  <c r="G51" i="3"/>
  <c r="F51" i="3"/>
  <c r="M86" i="4"/>
  <c r="J86" i="4"/>
  <c r="N86" i="4" s="1"/>
  <c r="G86" i="4"/>
  <c r="H86" i="4" s="1"/>
  <c r="F86" i="4"/>
  <c r="J85" i="4"/>
  <c r="M85" i="4" s="1"/>
  <c r="G85" i="4"/>
  <c r="H85" i="4" s="1"/>
  <c r="F85" i="4"/>
  <c r="M84" i="4"/>
  <c r="J84" i="4"/>
  <c r="N84" i="4" s="1"/>
  <c r="G84" i="4"/>
  <c r="H84" i="4" s="1"/>
  <c r="F84" i="4"/>
  <c r="J83" i="4"/>
  <c r="M83" i="4" s="1"/>
  <c r="G83" i="4"/>
  <c r="H83" i="4" s="1"/>
  <c r="F83" i="4"/>
  <c r="M82" i="4"/>
  <c r="J82" i="4"/>
  <c r="N82" i="4" s="1"/>
  <c r="G82" i="4"/>
  <c r="H82" i="4" s="1"/>
  <c r="F82" i="4"/>
  <c r="J81" i="4"/>
  <c r="M81" i="4" s="1"/>
  <c r="G81" i="4"/>
  <c r="H81" i="4" s="1"/>
  <c r="F81" i="4"/>
  <c r="M80" i="4"/>
  <c r="J80" i="4"/>
  <c r="N80" i="4" s="1"/>
  <c r="G80" i="4"/>
  <c r="H80" i="4" s="1"/>
  <c r="F80" i="4"/>
  <c r="J79" i="4"/>
  <c r="M79" i="4" s="1"/>
  <c r="G79" i="4"/>
  <c r="H79" i="4" s="1"/>
  <c r="F79" i="4"/>
  <c r="M78" i="4"/>
  <c r="J78" i="4"/>
  <c r="N78" i="4" s="1"/>
  <c r="G78" i="4"/>
  <c r="H78" i="4" s="1"/>
  <c r="F78" i="4"/>
  <c r="J77" i="4"/>
  <c r="M77" i="4" s="1"/>
  <c r="G77" i="4"/>
  <c r="H77" i="4" s="1"/>
  <c r="F77" i="4"/>
  <c r="M76" i="4"/>
  <c r="J76" i="4"/>
  <c r="N76" i="4" s="1"/>
  <c r="H76" i="4"/>
  <c r="F76" i="4"/>
  <c r="J75" i="4"/>
  <c r="M75" i="4" s="1"/>
  <c r="G75" i="4"/>
  <c r="H75" i="4" s="1"/>
  <c r="F75" i="4"/>
  <c r="M74" i="4"/>
  <c r="J74" i="4"/>
  <c r="N74" i="4" s="1"/>
  <c r="G74" i="4"/>
  <c r="H74" i="4" s="1"/>
  <c r="F74" i="4"/>
  <c r="J73" i="4"/>
  <c r="M73" i="4" s="1"/>
  <c r="G73" i="4"/>
  <c r="H73" i="4" s="1"/>
  <c r="F73" i="4"/>
  <c r="M72" i="4"/>
  <c r="J72" i="4"/>
  <c r="N72" i="4" s="1"/>
  <c r="G72" i="4"/>
  <c r="H72" i="4" s="1"/>
  <c r="F72" i="4"/>
  <c r="J71" i="4"/>
  <c r="M71" i="4" s="1"/>
  <c r="G71" i="4"/>
  <c r="H71" i="4" s="1"/>
  <c r="F71" i="4"/>
  <c r="M70" i="4"/>
  <c r="J70" i="4"/>
  <c r="N70" i="4" s="1"/>
  <c r="G70" i="4"/>
  <c r="H70" i="4" s="1"/>
  <c r="F70" i="4"/>
  <c r="J69" i="4"/>
  <c r="M69" i="4" s="1"/>
  <c r="G69" i="4"/>
  <c r="H69" i="4" s="1"/>
  <c r="F69" i="4"/>
  <c r="M68" i="4"/>
  <c r="J68" i="4"/>
  <c r="N68" i="4" s="1"/>
  <c r="G68" i="4"/>
  <c r="H68" i="4" s="1"/>
  <c r="F68" i="4"/>
  <c r="J67" i="4"/>
  <c r="M67" i="4" s="1"/>
  <c r="G67" i="4"/>
  <c r="H67" i="4" s="1"/>
  <c r="F67" i="4"/>
  <c r="M66" i="4"/>
  <c r="J66" i="4"/>
  <c r="N66" i="4" s="1"/>
  <c r="G66" i="4"/>
  <c r="H66" i="4" s="1"/>
  <c r="F66" i="4"/>
  <c r="J65" i="4"/>
  <c r="M65" i="4" s="1"/>
  <c r="G65" i="4"/>
  <c r="H65" i="4" s="1"/>
  <c r="F65" i="4"/>
  <c r="H64" i="4"/>
  <c r="H63" i="4"/>
  <c r="H62" i="4"/>
  <c r="H61" i="4"/>
  <c r="M60" i="4"/>
  <c r="J60" i="4"/>
  <c r="N60" i="4" s="1"/>
  <c r="G60" i="4"/>
  <c r="H60" i="4" s="1"/>
  <c r="F60" i="4"/>
  <c r="N53" i="4"/>
  <c r="J53" i="4"/>
  <c r="M53" i="4" s="1"/>
  <c r="G53" i="4"/>
  <c r="H53" i="4" s="1"/>
  <c r="F53" i="4"/>
  <c r="M52" i="4"/>
  <c r="J52" i="4"/>
  <c r="N52" i="4" s="1"/>
  <c r="G52" i="4"/>
  <c r="H52" i="4" s="1"/>
  <c r="F52" i="4"/>
  <c r="J51" i="4"/>
  <c r="M51" i="4" s="1"/>
  <c r="G51" i="4"/>
  <c r="F51" i="4"/>
  <c r="M86" i="2"/>
  <c r="J86" i="2"/>
  <c r="N86" i="2" s="1"/>
  <c r="G86" i="2"/>
  <c r="H86" i="2" s="1"/>
  <c r="F86" i="2"/>
  <c r="N85" i="2"/>
  <c r="J85" i="2"/>
  <c r="M85" i="2" s="1"/>
  <c r="G85" i="2"/>
  <c r="H85" i="2" s="1"/>
  <c r="F85" i="2"/>
  <c r="M84" i="2"/>
  <c r="J84" i="2"/>
  <c r="N84" i="2" s="1"/>
  <c r="G84" i="2"/>
  <c r="H84" i="2" s="1"/>
  <c r="F84" i="2"/>
  <c r="N83" i="2"/>
  <c r="J83" i="2"/>
  <c r="M83" i="2" s="1"/>
  <c r="G83" i="2"/>
  <c r="H83" i="2" s="1"/>
  <c r="F83" i="2"/>
  <c r="M82" i="2"/>
  <c r="J82" i="2"/>
  <c r="N82" i="2" s="1"/>
  <c r="G82" i="2"/>
  <c r="H82" i="2" s="1"/>
  <c r="F82" i="2"/>
  <c r="N81" i="2"/>
  <c r="J81" i="2"/>
  <c r="M81" i="2" s="1"/>
  <c r="G81" i="2"/>
  <c r="H81" i="2" s="1"/>
  <c r="F81" i="2"/>
  <c r="M80" i="2"/>
  <c r="J80" i="2"/>
  <c r="N80" i="2" s="1"/>
  <c r="G80" i="2"/>
  <c r="H80" i="2" s="1"/>
  <c r="F80" i="2"/>
  <c r="N79" i="2"/>
  <c r="J79" i="2"/>
  <c r="M79" i="2" s="1"/>
  <c r="G79" i="2"/>
  <c r="H79" i="2" s="1"/>
  <c r="F79" i="2"/>
  <c r="M78" i="2"/>
  <c r="J78" i="2"/>
  <c r="N78" i="2" s="1"/>
  <c r="G78" i="2"/>
  <c r="H78" i="2" s="1"/>
  <c r="F78" i="2"/>
  <c r="N77" i="2"/>
  <c r="J77" i="2"/>
  <c r="M77" i="2" s="1"/>
  <c r="G77" i="2"/>
  <c r="H77" i="2" s="1"/>
  <c r="F77" i="2"/>
  <c r="M76" i="2"/>
  <c r="J76" i="2"/>
  <c r="N76" i="2" s="1"/>
  <c r="H76" i="2"/>
  <c r="F76" i="2"/>
  <c r="N75" i="2"/>
  <c r="J75" i="2"/>
  <c r="M75" i="2" s="1"/>
  <c r="G75" i="2"/>
  <c r="H75" i="2" s="1"/>
  <c r="F75" i="2"/>
  <c r="M74" i="2"/>
  <c r="J74" i="2"/>
  <c r="N74" i="2" s="1"/>
  <c r="G74" i="2"/>
  <c r="H74" i="2" s="1"/>
  <c r="F74" i="2"/>
  <c r="N73" i="2"/>
  <c r="J73" i="2"/>
  <c r="M73" i="2" s="1"/>
  <c r="G73" i="2"/>
  <c r="H73" i="2" s="1"/>
  <c r="F73" i="2"/>
  <c r="M72" i="2"/>
  <c r="J72" i="2"/>
  <c r="N72" i="2" s="1"/>
  <c r="G72" i="2"/>
  <c r="H72" i="2" s="1"/>
  <c r="F72" i="2"/>
  <c r="N71" i="2"/>
  <c r="J71" i="2"/>
  <c r="M71" i="2" s="1"/>
  <c r="G71" i="2"/>
  <c r="H71" i="2" s="1"/>
  <c r="F71" i="2"/>
  <c r="M70" i="2"/>
  <c r="J70" i="2"/>
  <c r="N70" i="2" s="1"/>
  <c r="G70" i="2"/>
  <c r="H70" i="2" s="1"/>
  <c r="F70" i="2"/>
  <c r="N69" i="2"/>
  <c r="J69" i="2"/>
  <c r="M69" i="2" s="1"/>
  <c r="G69" i="2"/>
  <c r="H69" i="2" s="1"/>
  <c r="F69" i="2"/>
  <c r="M68" i="2"/>
  <c r="J68" i="2"/>
  <c r="N68" i="2" s="1"/>
  <c r="G68" i="2"/>
  <c r="H68" i="2" s="1"/>
  <c r="F68" i="2"/>
  <c r="N67" i="2"/>
  <c r="J67" i="2"/>
  <c r="M67" i="2" s="1"/>
  <c r="G67" i="2"/>
  <c r="H67" i="2" s="1"/>
  <c r="F67" i="2"/>
  <c r="M66" i="2"/>
  <c r="J66" i="2"/>
  <c r="N66" i="2" s="1"/>
  <c r="G66" i="2"/>
  <c r="H66" i="2" s="1"/>
  <c r="F66" i="2"/>
  <c r="N65" i="2"/>
  <c r="J65" i="2"/>
  <c r="M65" i="2" s="1"/>
  <c r="G65" i="2"/>
  <c r="H65" i="2" s="1"/>
  <c r="F65" i="2"/>
  <c r="H64" i="2"/>
  <c r="H63" i="2"/>
  <c r="H62" i="2"/>
  <c r="H61" i="2"/>
  <c r="M60" i="2"/>
  <c r="J60" i="2"/>
  <c r="N60" i="2" s="1"/>
  <c r="G60" i="2"/>
  <c r="H60" i="2" s="1"/>
  <c r="F60" i="2"/>
  <c r="J53" i="2"/>
  <c r="M53" i="2" s="1"/>
  <c r="G53" i="2"/>
  <c r="H53" i="2" s="1"/>
  <c r="F53" i="2"/>
  <c r="M52" i="2"/>
  <c r="J52" i="2"/>
  <c r="N52" i="2" s="1"/>
  <c r="G52" i="2"/>
  <c r="H52" i="2" s="1"/>
  <c r="F52" i="2"/>
  <c r="J51" i="2"/>
  <c r="M51" i="2" s="1"/>
  <c r="G51" i="2"/>
  <c r="F51" i="2"/>
  <c r="N73" i="1"/>
  <c r="M73" i="1"/>
  <c r="J73" i="1"/>
  <c r="G73" i="1"/>
  <c r="H73" i="1" s="1"/>
  <c r="F73" i="1"/>
  <c r="N72" i="1"/>
  <c r="M72" i="1"/>
  <c r="J72" i="1"/>
  <c r="G72" i="1"/>
  <c r="H72" i="1" s="1"/>
  <c r="F72" i="1"/>
  <c r="N71" i="1"/>
  <c r="M71" i="1"/>
  <c r="J71" i="1"/>
  <c r="G71" i="1"/>
  <c r="H71" i="1" s="1"/>
  <c r="F71" i="1"/>
  <c r="N70" i="1"/>
  <c r="M70" i="1"/>
  <c r="J70" i="1"/>
  <c r="G70" i="1"/>
  <c r="H70" i="1" s="1"/>
  <c r="F70" i="1"/>
  <c r="N69" i="1"/>
  <c r="M69" i="1"/>
  <c r="J69" i="1"/>
  <c r="G69" i="1"/>
  <c r="H69" i="1" s="1"/>
  <c r="F69" i="1"/>
  <c r="N68" i="1"/>
  <c r="M68" i="1"/>
  <c r="J68" i="1"/>
  <c r="G68" i="1"/>
  <c r="H68" i="1" s="1"/>
  <c r="F68" i="1"/>
  <c r="N67" i="1"/>
  <c r="M67" i="1"/>
  <c r="J67" i="1"/>
  <c r="G67" i="1"/>
  <c r="H67" i="1" s="1"/>
  <c r="F67" i="1"/>
  <c r="N66" i="1"/>
  <c r="M66" i="1"/>
  <c r="J66" i="1"/>
  <c r="G66" i="1"/>
  <c r="H66" i="1" s="1"/>
  <c r="F66" i="1"/>
  <c r="N65" i="1"/>
  <c r="M65" i="1"/>
  <c r="J65" i="1"/>
  <c r="G65" i="1"/>
  <c r="H65" i="1" s="1"/>
  <c r="F65" i="1"/>
  <c r="N64" i="1"/>
  <c r="M64" i="1"/>
  <c r="J64" i="1"/>
  <c r="G64" i="1"/>
  <c r="H64" i="1" s="1"/>
  <c r="F64" i="1"/>
  <c r="N63" i="1"/>
  <c r="M63" i="1"/>
  <c r="J63" i="1"/>
  <c r="H63" i="1"/>
  <c r="F63" i="1"/>
  <c r="N62" i="1"/>
  <c r="M62" i="1"/>
  <c r="J62" i="1"/>
  <c r="G62" i="1"/>
  <c r="H62" i="1" s="1"/>
  <c r="F62" i="1"/>
  <c r="N61" i="1"/>
  <c r="M61" i="1"/>
  <c r="J61" i="1"/>
  <c r="G61" i="1"/>
  <c r="H61" i="1" s="1"/>
  <c r="F61" i="1"/>
  <c r="N60" i="1"/>
  <c r="M60" i="1"/>
  <c r="J60" i="1"/>
  <c r="G60" i="1"/>
  <c r="H60" i="1" s="1"/>
  <c r="F60" i="1"/>
  <c r="N59" i="1"/>
  <c r="M59" i="1"/>
  <c r="J59" i="1"/>
  <c r="G59" i="1"/>
  <c r="H59" i="1" s="1"/>
  <c r="F59" i="1"/>
  <c r="N58" i="1"/>
  <c r="M58" i="1"/>
  <c r="J58" i="1"/>
  <c r="G58" i="1"/>
  <c r="H58" i="1" s="1"/>
  <c r="F58" i="1"/>
  <c r="N57" i="1"/>
  <c r="M57" i="1"/>
  <c r="J57" i="1"/>
  <c r="G57" i="1"/>
  <c r="H57" i="1" s="1"/>
  <c r="F57" i="1"/>
  <c r="N56" i="1"/>
  <c r="M56" i="1"/>
  <c r="J56" i="1"/>
  <c r="G56" i="1"/>
  <c r="H56" i="1" s="1"/>
  <c r="F56" i="1"/>
  <c r="N55" i="1"/>
  <c r="M55" i="1"/>
  <c r="J55" i="1"/>
  <c r="G55" i="1"/>
  <c r="H55" i="1" s="1"/>
  <c r="F55" i="1"/>
  <c r="N54" i="1"/>
  <c r="M54" i="1"/>
  <c r="J54" i="1"/>
  <c r="G54" i="1"/>
  <c r="H54" i="1" s="1"/>
  <c r="F54" i="1"/>
  <c r="N53" i="1"/>
  <c r="M53" i="1"/>
  <c r="J53" i="1"/>
  <c r="G53" i="1"/>
  <c r="H53" i="1" s="1"/>
  <c r="F53" i="1"/>
  <c r="N52" i="1"/>
  <c r="M52" i="1"/>
  <c r="J52" i="1"/>
  <c r="G52" i="1"/>
  <c r="H52" i="1" s="1"/>
  <c r="F52" i="1"/>
  <c r="H51" i="1"/>
  <c r="H50" i="1"/>
  <c r="H49" i="1"/>
  <c r="J86" i="22"/>
  <c r="M86" i="22" s="1"/>
  <c r="G86" i="22"/>
  <c r="H86" i="22" s="1"/>
  <c r="F86" i="22"/>
  <c r="M85" i="22"/>
  <c r="J85" i="22"/>
  <c r="N85" i="22" s="1"/>
  <c r="G85" i="22"/>
  <c r="H85" i="22" s="1"/>
  <c r="F85" i="22"/>
  <c r="J84" i="22"/>
  <c r="M84" i="22" s="1"/>
  <c r="G84" i="22"/>
  <c r="H84" i="22" s="1"/>
  <c r="F84" i="22"/>
  <c r="M83" i="22"/>
  <c r="J83" i="22"/>
  <c r="N83" i="22" s="1"/>
  <c r="G83" i="22"/>
  <c r="H83" i="22" s="1"/>
  <c r="F83" i="22"/>
  <c r="J82" i="22"/>
  <c r="M82" i="22" s="1"/>
  <c r="G82" i="22"/>
  <c r="H82" i="22" s="1"/>
  <c r="F82" i="22"/>
  <c r="M81" i="22"/>
  <c r="J81" i="22"/>
  <c r="N81" i="22" s="1"/>
  <c r="G81" i="22"/>
  <c r="H81" i="22" s="1"/>
  <c r="F81" i="22"/>
  <c r="J80" i="22"/>
  <c r="M80" i="22" s="1"/>
  <c r="G80" i="22"/>
  <c r="H80" i="22" s="1"/>
  <c r="F80" i="22"/>
  <c r="M79" i="22"/>
  <c r="J79" i="22"/>
  <c r="N79" i="22" s="1"/>
  <c r="G79" i="22"/>
  <c r="H79" i="22" s="1"/>
  <c r="F79" i="22"/>
  <c r="J78" i="22"/>
  <c r="M78" i="22" s="1"/>
  <c r="G78" i="22"/>
  <c r="H78" i="22" s="1"/>
  <c r="F78" i="22"/>
  <c r="M77" i="22"/>
  <c r="J77" i="22"/>
  <c r="N77" i="22" s="1"/>
  <c r="G77" i="22"/>
  <c r="H77" i="22" s="1"/>
  <c r="F77" i="22"/>
  <c r="J76" i="22"/>
  <c r="M76" i="22" s="1"/>
  <c r="H76" i="22"/>
  <c r="F76" i="22"/>
  <c r="M75" i="22"/>
  <c r="J75" i="22"/>
  <c r="N75" i="22" s="1"/>
  <c r="G75" i="22"/>
  <c r="H75" i="22" s="1"/>
  <c r="F75" i="22"/>
  <c r="J74" i="22"/>
  <c r="M74" i="22" s="1"/>
  <c r="G74" i="22"/>
  <c r="H74" i="22" s="1"/>
  <c r="F74" i="22"/>
  <c r="M73" i="22"/>
  <c r="J73" i="22"/>
  <c r="N73" i="22" s="1"/>
  <c r="G73" i="22"/>
  <c r="H73" i="22" s="1"/>
  <c r="F73" i="22"/>
  <c r="J72" i="22"/>
  <c r="M72" i="22" s="1"/>
  <c r="G72" i="22"/>
  <c r="H72" i="22" s="1"/>
  <c r="F72" i="22"/>
  <c r="M71" i="22"/>
  <c r="J71" i="22"/>
  <c r="N71" i="22" s="1"/>
  <c r="G71" i="22"/>
  <c r="H71" i="22" s="1"/>
  <c r="F71" i="22"/>
  <c r="J70" i="22"/>
  <c r="M70" i="22" s="1"/>
  <c r="G70" i="22"/>
  <c r="H70" i="22" s="1"/>
  <c r="F70" i="22"/>
  <c r="M69" i="22"/>
  <c r="J69" i="22"/>
  <c r="N69" i="22" s="1"/>
  <c r="G69" i="22"/>
  <c r="H69" i="22" s="1"/>
  <c r="F69" i="22"/>
  <c r="J68" i="22"/>
  <c r="M68" i="22" s="1"/>
  <c r="G68" i="22"/>
  <c r="H68" i="22" s="1"/>
  <c r="F68" i="22"/>
  <c r="M67" i="22"/>
  <c r="J67" i="22"/>
  <c r="N67" i="22" s="1"/>
  <c r="G67" i="22"/>
  <c r="H67" i="22" s="1"/>
  <c r="F67" i="22"/>
  <c r="J66" i="22"/>
  <c r="M66" i="22" s="1"/>
  <c r="G66" i="22"/>
  <c r="H66" i="22" s="1"/>
  <c r="F66" i="22"/>
  <c r="M65" i="22"/>
  <c r="J65" i="22"/>
  <c r="N65" i="22" s="1"/>
  <c r="G65" i="22"/>
  <c r="H65" i="22" s="1"/>
  <c r="F65" i="22"/>
  <c r="H64" i="22"/>
  <c r="H63" i="22"/>
  <c r="H62" i="22"/>
  <c r="H61" i="22"/>
  <c r="J60" i="22"/>
  <c r="M60" i="22" s="1"/>
  <c r="G60" i="22"/>
  <c r="H60" i="22" s="1"/>
  <c r="F60" i="22"/>
  <c r="M53" i="22"/>
  <c r="J53" i="22"/>
  <c r="N53" i="22" s="1"/>
  <c r="G53" i="22"/>
  <c r="H53" i="22" s="1"/>
  <c r="F53" i="22"/>
  <c r="J52" i="22"/>
  <c r="M52" i="22" s="1"/>
  <c r="G52" i="22"/>
  <c r="H52" i="22" s="1"/>
  <c r="F52" i="22"/>
  <c r="M51" i="22"/>
  <c r="J51" i="22"/>
  <c r="G51" i="22"/>
  <c r="F51" i="22"/>
  <c r="H89" i="4" l="1"/>
  <c r="H89" i="3"/>
  <c r="H89" i="2"/>
  <c r="H51" i="3"/>
  <c r="H90" i="3" s="1"/>
  <c r="H51" i="18"/>
  <c r="H89" i="18"/>
  <c r="N52" i="22"/>
  <c r="N60" i="22"/>
  <c r="N66" i="22"/>
  <c r="N68" i="22"/>
  <c r="N70" i="22"/>
  <c r="N72" i="22"/>
  <c r="N74" i="22"/>
  <c r="N76" i="22"/>
  <c r="N78" i="22"/>
  <c r="N80" i="22"/>
  <c r="N82" i="22"/>
  <c r="N84" i="22"/>
  <c r="N86" i="22"/>
  <c r="N53" i="2"/>
  <c r="N65" i="4"/>
  <c r="N67" i="4"/>
  <c r="N69" i="4"/>
  <c r="N71" i="4"/>
  <c r="N73" i="4"/>
  <c r="N75" i="4"/>
  <c r="N77" i="4"/>
  <c r="N79" i="4"/>
  <c r="N81" i="4"/>
  <c r="N83" i="4"/>
  <c r="N85" i="4"/>
  <c r="N60" i="3"/>
  <c r="N66" i="3"/>
  <c r="N68" i="3"/>
  <c r="N70" i="3"/>
  <c r="N72" i="3"/>
  <c r="N74" i="3"/>
  <c r="N76" i="3"/>
  <c r="N78" i="3"/>
  <c r="M80" i="3"/>
  <c r="M82" i="3"/>
  <c r="M84" i="3"/>
  <c r="M86" i="3"/>
  <c r="M52" i="8"/>
  <c r="M60" i="8"/>
  <c r="M66" i="8"/>
  <c r="M68" i="8"/>
  <c r="M70" i="8"/>
  <c r="M72" i="8"/>
  <c r="M74" i="8"/>
  <c r="M76" i="8"/>
  <c r="M78" i="8"/>
  <c r="M80" i="8"/>
  <c r="M82" i="8"/>
  <c r="M84" i="8"/>
  <c r="M86" i="8"/>
  <c r="M52" i="16"/>
  <c r="M60" i="16"/>
  <c r="M66" i="16"/>
  <c r="M68" i="16"/>
  <c r="M71" i="16"/>
  <c r="M73" i="16"/>
  <c r="M75" i="16"/>
  <c r="M77" i="16"/>
  <c r="M79" i="16"/>
  <c r="M81" i="16"/>
  <c r="M83" i="16"/>
  <c r="M85" i="16"/>
  <c r="M51" i="15"/>
  <c r="M53" i="15"/>
  <c r="M65" i="15"/>
  <c r="M67" i="15"/>
  <c r="M69" i="15"/>
  <c r="M71" i="15"/>
  <c r="M73" i="15"/>
  <c r="M75" i="15"/>
  <c r="M77" i="15"/>
  <c r="M79" i="15"/>
  <c r="M81" i="15"/>
  <c r="M83" i="15"/>
  <c r="M85" i="15"/>
  <c r="M51" i="14"/>
  <c r="M53" i="14"/>
  <c r="M65" i="14"/>
  <c r="M67" i="14"/>
  <c r="M69" i="14"/>
  <c r="M71" i="14"/>
  <c r="M74" i="14"/>
  <c r="M76" i="14"/>
  <c r="M78" i="14"/>
  <c r="M80" i="14"/>
  <c r="M82" i="14"/>
  <c r="M84" i="14"/>
  <c r="M86" i="14"/>
  <c r="M52" i="13"/>
  <c r="M60" i="13"/>
  <c r="M66" i="13"/>
  <c r="M68" i="13"/>
  <c r="M70" i="13"/>
  <c r="M72" i="13"/>
  <c r="M74" i="13"/>
  <c r="M76" i="13"/>
  <c r="M78" i="13"/>
  <c r="M80" i="13"/>
  <c r="M82" i="13"/>
  <c r="M84" i="13"/>
  <c r="M86" i="13"/>
  <c r="M51" i="11"/>
  <c r="M53" i="11"/>
  <c r="M65" i="11"/>
  <c r="M67" i="11"/>
  <c r="M69" i="11"/>
  <c r="M71" i="11"/>
  <c r="M73" i="11"/>
  <c r="M75" i="11"/>
  <c r="M77" i="11"/>
  <c r="M79" i="11"/>
  <c r="M81" i="11"/>
  <c r="M83" i="11"/>
  <c r="M85" i="11"/>
  <c r="M51" i="10"/>
  <c r="M53" i="10"/>
  <c r="M65" i="10"/>
  <c r="M67" i="10"/>
  <c r="M69" i="10"/>
  <c r="M71" i="10"/>
  <c r="M73" i="10"/>
  <c r="M75" i="10"/>
  <c r="M77" i="10"/>
  <c r="M79" i="10"/>
  <c r="M81" i="10"/>
  <c r="M83" i="10"/>
  <c r="M85" i="10"/>
  <c r="M51" i="9"/>
  <c r="M53" i="9"/>
  <c r="M65" i="9"/>
  <c r="M67" i="9"/>
  <c r="M69" i="9"/>
  <c r="M71" i="9"/>
  <c r="M73" i="9"/>
  <c r="M75" i="9"/>
  <c r="M77" i="9"/>
  <c r="M79" i="9"/>
  <c r="M81" i="9"/>
  <c r="M83" i="9"/>
  <c r="M85" i="9"/>
  <c r="M51" i="17"/>
  <c r="M53" i="17"/>
  <c r="M65" i="17"/>
  <c r="M67" i="17"/>
  <c r="M69" i="17"/>
  <c r="M71" i="17"/>
  <c r="M73" i="17"/>
  <c r="M75" i="17"/>
  <c r="M77" i="17"/>
  <c r="M79" i="17"/>
  <c r="M81" i="17"/>
  <c r="M83" i="17"/>
  <c r="M85" i="17"/>
  <c r="M51" i="21"/>
  <c r="M53" i="21"/>
  <c r="M65" i="21"/>
  <c r="M67" i="21"/>
  <c r="M69" i="21"/>
  <c r="M71" i="21"/>
  <c r="M73" i="21"/>
  <c r="M75" i="21"/>
  <c r="M77" i="21"/>
  <c r="M79" i="21"/>
  <c r="M81" i="21"/>
  <c r="M83" i="21"/>
  <c r="M85" i="21"/>
  <c r="M51" i="20"/>
  <c r="M53" i="20"/>
  <c r="M65" i="20"/>
  <c r="M67" i="20"/>
  <c r="M69" i="20"/>
  <c r="M71" i="20"/>
  <c r="M73" i="20"/>
  <c r="M75" i="20"/>
  <c r="M77" i="20"/>
  <c r="M79" i="20"/>
  <c r="M81" i="20"/>
  <c r="M83" i="20"/>
  <c r="M85" i="20"/>
  <c r="M51" i="19"/>
  <c r="M53" i="19"/>
  <c r="N60" i="19"/>
  <c r="N66" i="19"/>
  <c r="N68" i="19"/>
  <c r="N70" i="19"/>
  <c r="N72" i="19"/>
  <c r="N74" i="19"/>
  <c r="N76" i="19"/>
  <c r="N78" i="19"/>
  <c r="N80" i="19"/>
  <c r="N82" i="19"/>
  <c r="N84" i="19"/>
  <c r="N86" i="19"/>
  <c r="N52" i="18"/>
  <c r="N60" i="18"/>
  <c r="N66" i="18"/>
  <c r="N68" i="18"/>
  <c r="N70" i="18"/>
  <c r="N72" i="18"/>
  <c r="N74" i="18"/>
  <c r="N76" i="18"/>
  <c r="N78" i="18"/>
  <c r="N80" i="18"/>
  <c r="N82" i="18"/>
  <c r="N84" i="18"/>
  <c r="N86" i="18"/>
  <c r="H89" i="22"/>
  <c r="H51" i="22"/>
  <c r="H91" i="22" s="1"/>
  <c r="H51" i="2"/>
  <c r="H91" i="2" s="1"/>
  <c r="H51" i="4"/>
  <c r="H91" i="4" s="1"/>
  <c r="H76" i="1"/>
  <c r="H89" i="15"/>
  <c r="H89" i="13"/>
  <c r="H89" i="11"/>
  <c r="H89" i="9"/>
  <c r="H89" i="21"/>
  <c r="H89" i="19"/>
  <c r="H90" i="22"/>
  <c r="H77" i="1"/>
  <c r="H78" i="1"/>
  <c r="H91" i="3"/>
  <c r="H51" i="8"/>
  <c r="H89" i="8"/>
  <c r="H26" i="6"/>
  <c r="H90" i="16"/>
  <c r="H91" i="16"/>
  <c r="H90" i="14"/>
  <c r="H91" i="14"/>
  <c r="H78" i="12"/>
  <c r="H79" i="12"/>
  <c r="H90" i="10"/>
  <c r="H91" i="10"/>
  <c r="H90" i="17"/>
  <c r="H91" i="17"/>
  <c r="H90" i="20"/>
  <c r="H91" i="20"/>
  <c r="H90" i="18"/>
  <c r="H91" i="18"/>
  <c r="H89" i="16"/>
  <c r="H89" i="14"/>
  <c r="H77" i="12"/>
  <c r="H89" i="10"/>
  <c r="H89" i="17"/>
  <c r="H89" i="20"/>
  <c r="H51" i="15"/>
  <c r="H51" i="13"/>
  <c r="H51" i="11"/>
  <c r="H51" i="9"/>
  <c r="H51" i="21"/>
  <c r="H51" i="19"/>
  <c r="H90" i="4" l="1"/>
  <c r="H90" i="2"/>
  <c r="H91" i="21"/>
  <c r="H90" i="21"/>
  <c r="H91" i="11"/>
  <c r="H90" i="11"/>
  <c r="H91" i="15"/>
  <c r="H90" i="15"/>
  <c r="H27" i="6"/>
  <c r="H28" i="6"/>
  <c r="H90" i="8"/>
  <c r="H91" i="8"/>
  <c r="H91" i="19"/>
  <c r="H90" i="19"/>
  <c r="H91" i="9"/>
  <c r="H90" i="9"/>
  <c r="H91" i="13"/>
  <c r="H90" i="13"/>
  <c r="H30" i="5"/>
  <c r="H29" i="5"/>
</calcChain>
</file>

<file path=xl/sharedStrings.xml><?xml version="1.0" encoding="utf-8"?>
<sst xmlns="http://schemas.openxmlformats.org/spreadsheetml/2006/main" count="3576" uniqueCount="69">
  <si>
    <t>Code</t>
  </si>
  <si>
    <t>Parameters</t>
  </si>
  <si>
    <t>Eenheden</t>
  </si>
  <si>
    <t>Ref. waarde</t>
  </si>
  <si>
    <t>Resultaat</t>
  </si>
  <si>
    <t>% of abs. afw.</t>
  </si>
  <si>
    <t>gem.</t>
  </si>
  <si>
    <t>stdev.</t>
  </si>
  <si>
    <t>RSD%</t>
  </si>
  <si>
    <t>z-score</t>
  </si>
  <si>
    <t xml:space="preserve"> Uitschieter</t>
  </si>
  <si>
    <t>t.o.v. ref.</t>
  </si>
  <si>
    <t>mg/Nm³</t>
  </si>
  <si>
    <t>volume</t>
  </si>
  <si>
    <t>V</t>
  </si>
  <si>
    <t>Nl dr</t>
  </si>
  <si>
    <t>temperatuur</t>
  </si>
  <si>
    <t>T</t>
  </si>
  <si>
    <t>°C</t>
  </si>
  <si>
    <t>snelheid laag</t>
  </si>
  <si>
    <t>v</t>
  </si>
  <si>
    <t>m/s</t>
  </si>
  <si>
    <t>snelheid hoog</t>
  </si>
  <si>
    <t>waterdampgehalte</t>
  </si>
  <si>
    <t>stoflaag</t>
  </si>
  <si>
    <t>stof</t>
  </si>
  <si>
    <t>mg</t>
  </si>
  <si>
    <t>stofhoog</t>
  </si>
  <si>
    <t>stap 1</t>
  </si>
  <si>
    <t>mgC/Nm³</t>
  </si>
  <si>
    <t>stap 2</t>
  </si>
  <si>
    <t>stap 3</t>
  </si>
  <si>
    <t>stap 4</t>
  </si>
  <si>
    <t>stap 5</t>
  </si>
  <si>
    <t>stap 6</t>
  </si>
  <si>
    <t>stap 7</t>
  </si>
  <si>
    <t>stap 8</t>
  </si>
  <si>
    <t>stap 9</t>
  </si>
  <si>
    <t>stap 10</t>
  </si>
  <si>
    <t>stap 11</t>
  </si>
  <si>
    <t>stap 12</t>
  </si>
  <si>
    <t>stap 13</t>
  </si>
  <si>
    <t>CO</t>
  </si>
  <si>
    <t>vol %</t>
  </si>
  <si>
    <t>LABS 2012</t>
  </si>
  <si>
    <t>25-26 april 2012</t>
  </si>
  <si>
    <t>LABS 2012-2 Fysische Parameters</t>
  </si>
  <si>
    <t>LABS 2012-3 Stof</t>
  </si>
  <si>
    <t xml:space="preserve">LABS 2012-4 Continue meting van vluchtige organische stoffen op emissieniveau met totaal koolwaterstofmonitoren </t>
  </si>
  <si>
    <t>LABS 2012-5 Bemonstering en analyse van anorganische parameters in rookgassen</t>
  </si>
  <si>
    <t>%</t>
  </si>
  <si>
    <t>t.o.v. gem.</t>
  </si>
  <si>
    <t>t.o.v. gem</t>
  </si>
  <si>
    <r>
      <t>g/Nm</t>
    </r>
    <r>
      <rPr>
        <vertAlign val="superscript"/>
        <sz val="12"/>
        <rFont val="Calibri"/>
        <family val="2"/>
        <scheme val="minor"/>
      </rPr>
      <t>3</t>
    </r>
    <r>
      <rPr>
        <sz val="12"/>
        <rFont val="Calibri"/>
        <family val="2"/>
        <scheme val="minor"/>
      </rPr>
      <t xml:space="preserve"> dr</t>
    </r>
  </si>
  <si>
    <r>
      <t>SO</t>
    </r>
    <r>
      <rPr>
        <vertAlign val="subscript"/>
        <sz val="12"/>
        <rFont val="Calibri"/>
        <family val="2"/>
        <scheme val="minor"/>
      </rPr>
      <t>2</t>
    </r>
  </si>
  <si>
    <r>
      <t>NOx (uitgedrukt als NO</t>
    </r>
    <r>
      <rPr>
        <vertAlign val="sub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</si>
  <si>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O</t>
    </r>
    <r>
      <rPr>
        <vertAlign val="subscript"/>
        <sz val="12"/>
        <rFont val="Calibri"/>
        <family val="2"/>
        <scheme val="minor"/>
      </rPr>
      <t>2</t>
    </r>
  </si>
  <si>
    <r>
      <t>CO</t>
    </r>
    <r>
      <rPr>
        <vertAlign val="subscript"/>
        <sz val="12"/>
        <rFont val="Calibri"/>
        <family val="2"/>
        <scheme val="minor"/>
      </rPr>
      <t>2</t>
    </r>
  </si>
  <si>
    <t>Aantal parameters</t>
  </si>
  <si>
    <t>Aantal twijfelachtig</t>
  </si>
  <si>
    <t>Parameter
 beoordeling</t>
  </si>
  <si>
    <t>Informatieve statistische verwerking</t>
  </si>
  <si>
    <t>&lt;1</t>
  </si>
  <si>
    <t>&lt;0,2</t>
  </si>
  <si>
    <t>&lt;0,5</t>
  </si>
  <si>
    <t>&lt;0,1</t>
  </si>
  <si>
    <t>&lt;10</t>
  </si>
  <si>
    <t>Aantal slecht</t>
  </si>
  <si>
    <t>Labonummer: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</si>
</sst>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000"/>
    <numFmt numFmtId="166" formatCode="0.0"/>
    <numFmt numFmtId="167" formatCode="0.000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6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72">
    <xf numFmtId="0" fontId="0" fillId="0" borderId="0" xfId="0"/>
    <xf numFmtId="0" fontId="4" fillId="2" borderId="0" xfId="0" applyFont="1" applyFill="1" applyBorder="1" applyProtection="1"/>
    <xf numFmtId="0" fontId="5" fillId="2" borderId="0" xfId="0" applyFont="1" applyFill="1" applyBorder="1" applyAlignment="1" applyProtection="1"/>
    <xf numFmtId="14" fontId="4" fillId="2" borderId="0" xfId="2" applyNumberFormat="1" applyFont="1" applyFill="1" applyBorder="1" applyAlignment="1">
      <alignment horizontal="center"/>
    </xf>
    <xf numFmtId="2" fontId="5" fillId="2" borderId="0" xfId="2" applyNumberFormat="1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/>
    <xf numFmtId="0" fontId="4" fillId="2" borderId="0" xfId="2" applyFont="1" applyFill="1" applyBorder="1" applyAlignment="1">
      <alignment horizontal="center"/>
    </xf>
    <xf numFmtId="2" fontId="4" fillId="2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/>
    <xf numFmtId="164" fontId="4" fillId="2" borderId="0" xfId="1" applyNumberFormat="1" applyFont="1" applyFill="1" applyBorder="1" applyAlignment="1" applyProtection="1">
      <alignment horizontal="center"/>
      <protection locked="0"/>
    </xf>
    <xf numFmtId="2" fontId="4" fillId="2" borderId="0" xfId="0" applyNumberFormat="1" applyFont="1" applyFill="1" applyBorder="1"/>
    <xf numFmtId="2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2" fontId="4" fillId="2" borderId="0" xfId="1" applyNumberFormat="1" applyFont="1" applyFill="1" applyBorder="1" applyAlignment="1">
      <alignment horizontal="center"/>
    </xf>
    <xf numFmtId="2" fontId="4" fillId="2" borderId="0" xfId="2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16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2" fontId="5" fillId="2" borderId="0" xfId="1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/>
    <xf numFmtId="0" fontId="5" fillId="2" borderId="0" xfId="2" applyFont="1" applyFill="1" applyBorder="1" applyAlignment="1">
      <alignment horizontal="center"/>
    </xf>
    <xf numFmtId="0" fontId="5" fillId="2" borderId="0" xfId="0" applyFont="1" applyFill="1" applyBorder="1" applyAlignment="1"/>
    <xf numFmtId="9" fontId="5" fillId="2" borderId="0" xfId="1" applyFont="1" applyFill="1" applyBorder="1" applyAlignment="1" applyProtection="1">
      <alignment horizontal="center"/>
      <protection locked="0"/>
    </xf>
    <xf numFmtId="164" fontId="5" fillId="2" borderId="0" xfId="1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  <protection locked="0"/>
    </xf>
    <xf numFmtId="10" fontId="5" fillId="2" borderId="0" xfId="0" applyNumberFormat="1" applyFont="1" applyFill="1" applyBorder="1" applyAlignment="1" applyProtection="1">
      <alignment horizontal="center"/>
      <protection locked="0"/>
    </xf>
    <xf numFmtId="0" fontId="5" fillId="2" borderId="0" xfId="1" applyNumberFormat="1" applyFont="1" applyFill="1" applyBorder="1" applyAlignment="1" applyProtection="1">
      <alignment horizontal="center"/>
      <protection locked="0"/>
    </xf>
    <xf numFmtId="2" fontId="5" fillId="2" borderId="0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Protection="1"/>
    <xf numFmtId="0" fontId="7" fillId="2" borderId="0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Protection="1"/>
    <xf numFmtId="10" fontId="5" fillId="2" borderId="0" xfId="0" applyNumberFormat="1" applyFont="1" applyFill="1" applyBorder="1"/>
    <xf numFmtId="10" fontId="5" fillId="2" borderId="0" xfId="1" applyNumberFormat="1" applyFont="1" applyFill="1" applyBorder="1" applyAlignment="1" applyProtection="1">
      <alignment horizontal="center"/>
      <protection locked="0"/>
    </xf>
    <xf numFmtId="10" fontId="5" fillId="2" borderId="0" xfId="0" applyNumberFormat="1" applyFont="1" applyFill="1" applyBorder="1" applyAlignment="1">
      <alignment horizontal="center"/>
    </xf>
    <xf numFmtId="2" fontId="5" fillId="2" borderId="0" xfId="1" applyNumberFormat="1" applyFont="1" applyFill="1" applyBorder="1" applyAlignment="1" applyProtection="1">
      <alignment horizontal="center"/>
      <protection locked="0"/>
    </xf>
    <xf numFmtId="165" fontId="5" fillId="2" borderId="0" xfId="0" applyNumberFormat="1" applyFont="1" applyFill="1" applyBorder="1" applyAlignment="1">
      <alignment horizontal="center"/>
    </xf>
    <xf numFmtId="10" fontId="5" fillId="2" borderId="0" xfId="1" applyNumberFormat="1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/>
    <xf numFmtId="0" fontId="5" fillId="2" borderId="0" xfId="0" applyFont="1" applyFill="1" applyBorder="1" applyProtection="1"/>
    <xf numFmtId="2" fontId="5" fillId="2" borderId="0" xfId="14" applyNumberFormat="1" applyFont="1" applyFill="1" applyBorder="1" applyAlignment="1">
      <alignment horizontal="center"/>
    </xf>
    <xf numFmtId="2" fontId="5" fillId="2" borderId="0" xfId="14" applyNumberFormat="1" applyFont="1" applyFill="1" applyBorder="1" applyAlignment="1" applyProtection="1">
      <alignment horizontal="center"/>
      <protection locked="0"/>
    </xf>
    <xf numFmtId="2" fontId="5" fillId="2" borderId="0" xfId="15" applyNumberFormat="1" applyFont="1" applyFill="1" applyBorder="1" applyAlignment="1">
      <alignment horizontal="center"/>
    </xf>
    <xf numFmtId="1" fontId="5" fillId="2" borderId="0" xfId="1" applyNumberFormat="1" applyFont="1" applyFill="1" applyBorder="1" applyAlignment="1" applyProtection="1">
      <alignment horizontal="center"/>
      <protection locked="0"/>
    </xf>
    <xf numFmtId="2" fontId="5" fillId="2" borderId="0" xfId="14" applyNumberFormat="1" applyFont="1" applyFill="1"/>
    <xf numFmtId="0" fontId="6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center"/>
      <protection locked="0"/>
    </xf>
    <xf numFmtId="2" fontId="9" fillId="2" borderId="0" xfId="0" applyNumberFormat="1" applyFont="1" applyFill="1" applyBorder="1" applyAlignment="1" applyProtection="1">
      <alignment horizontal="center"/>
      <protection locked="0"/>
    </xf>
    <xf numFmtId="10" fontId="5" fillId="2" borderId="0" xfId="1" applyNumberFormat="1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2" fontId="5" fillId="2" borderId="0" xfId="0" applyNumberFormat="1" applyFont="1" applyFill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center" vertical="center"/>
    </xf>
    <xf numFmtId="165" fontId="5" fillId="2" borderId="0" xfId="0" applyNumberFormat="1" applyFont="1" applyFill="1" applyAlignment="1" applyProtection="1">
      <alignment horizontal="center"/>
      <protection locked="0"/>
    </xf>
    <xf numFmtId="166" fontId="5" fillId="2" borderId="0" xfId="0" applyNumberFormat="1" applyFont="1" applyFill="1" applyBorder="1" applyAlignment="1">
      <alignment horizontal="center"/>
    </xf>
    <xf numFmtId="167" fontId="9" fillId="2" borderId="0" xfId="0" applyNumberFormat="1" applyFont="1" applyFill="1" applyBorder="1" applyAlignment="1" applyProtection="1">
      <alignment horizontal="center"/>
      <protection locked="0"/>
    </xf>
    <xf numFmtId="166" fontId="9" fillId="2" borderId="0" xfId="0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166" fontId="0" fillId="2" borderId="0" xfId="0" applyNumberFormat="1" applyFill="1" applyAlignment="1">
      <alignment horizontal="center"/>
    </xf>
    <xf numFmtId="2" fontId="4" fillId="2" borderId="0" xfId="2" applyNumberFormat="1" applyFont="1" applyFill="1" applyBorder="1" applyAlignment="1">
      <alignment horizontal="right"/>
    </xf>
    <xf numFmtId="9" fontId="4" fillId="2" borderId="0" xfId="1" applyFont="1" applyFill="1" applyBorder="1" applyAlignment="1" applyProtection="1">
      <alignment horizontal="right"/>
      <protection locked="0"/>
    </xf>
    <xf numFmtId="0" fontId="6" fillId="2" borderId="0" xfId="0" applyFont="1" applyFill="1" applyBorder="1" applyAlignment="1" applyProtection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left"/>
    </xf>
  </cellXfs>
  <cellStyles count="16">
    <cellStyle name="Normal" xfId="0" builtinId="0"/>
    <cellStyle name="Normal 2" xfId="14" xr:uid="{00000000-0005-0000-0000-000001000000}"/>
    <cellStyle name="Normal 3" xfId="13" xr:uid="{00000000-0005-0000-0000-000002000000}"/>
    <cellStyle name="Normal_inschrijvingen09-05-2001" xfId="2" xr:uid="{00000000-0005-0000-0000-000003000000}"/>
    <cellStyle name="Percent" xfId="1" builtinId="5"/>
    <cellStyle name="Percent 2" xfId="15" xr:uid="{00000000-0005-0000-0000-000005000000}"/>
    <cellStyle name="Standaard 10" xfId="3" xr:uid="{00000000-0005-0000-0000-000006000000}"/>
    <cellStyle name="Standaard 11" xfId="4" xr:uid="{00000000-0005-0000-0000-000007000000}"/>
    <cellStyle name="Standaard 2" xfId="5" xr:uid="{00000000-0005-0000-0000-000008000000}"/>
    <cellStyle name="Standaard 3" xfId="6" xr:uid="{00000000-0005-0000-0000-000009000000}"/>
    <cellStyle name="Standaard 4" xfId="7" xr:uid="{00000000-0005-0000-0000-00000A000000}"/>
    <cellStyle name="Standaard 5" xfId="8" xr:uid="{00000000-0005-0000-0000-00000B000000}"/>
    <cellStyle name="Standaard 6" xfId="9" xr:uid="{00000000-0005-0000-0000-00000C000000}"/>
    <cellStyle name="Standaard 7" xfId="10" xr:uid="{00000000-0005-0000-0000-00000D000000}"/>
    <cellStyle name="Standaard 8" xfId="11" xr:uid="{00000000-0005-0000-0000-00000E000000}"/>
    <cellStyle name="Standaard 9" xfId="12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tofsa\un_mrg\Referentielab%20Lucht\L15W4-Ringtesten\LABS2007\Resultaten\rapportering\rapporteringdef\rapdeferkende\outlierVlaam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ume"/>
      <sheetName val="snelheid laag"/>
      <sheetName val="snelheid hoog"/>
      <sheetName val="water"/>
      <sheetName val="stof laag"/>
      <sheetName val="stof hoog"/>
      <sheetName val="tabel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">
          <cell r="B8">
            <v>3</v>
          </cell>
          <cell r="C8">
            <v>1.153</v>
          </cell>
        </row>
        <row r="9">
          <cell r="B9">
            <v>4</v>
          </cell>
          <cell r="C9">
            <v>1.4630000000000001</v>
          </cell>
        </row>
        <row r="10">
          <cell r="B10">
            <v>5</v>
          </cell>
          <cell r="C10">
            <v>1.671</v>
          </cell>
        </row>
        <row r="11">
          <cell r="B11">
            <v>6</v>
          </cell>
          <cell r="C11">
            <v>1.8220000000000001</v>
          </cell>
        </row>
        <row r="12">
          <cell r="B12">
            <v>7</v>
          </cell>
          <cell r="C12">
            <v>1.9379999999999999</v>
          </cell>
        </row>
        <row r="13">
          <cell r="B13">
            <v>8</v>
          </cell>
          <cell r="C13">
            <v>2.032</v>
          </cell>
        </row>
        <row r="14">
          <cell r="B14">
            <v>9</v>
          </cell>
          <cell r="C14">
            <v>2.11</v>
          </cell>
        </row>
        <row r="15">
          <cell r="B15">
            <v>10</v>
          </cell>
          <cell r="C15">
            <v>2.1760000000000002</v>
          </cell>
        </row>
        <row r="16">
          <cell r="B16">
            <v>11</v>
          </cell>
          <cell r="C16">
            <v>2.234</v>
          </cell>
        </row>
        <row r="17">
          <cell r="B17">
            <v>12</v>
          </cell>
          <cell r="C17">
            <v>2.2850000000000001</v>
          </cell>
        </row>
        <row r="18">
          <cell r="B18">
            <v>13</v>
          </cell>
          <cell r="C18">
            <v>2.33</v>
          </cell>
        </row>
        <row r="19">
          <cell r="B19">
            <v>14</v>
          </cell>
          <cell r="C19">
            <v>2.3719999999999999</v>
          </cell>
        </row>
        <row r="20">
          <cell r="B20">
            <v>15</v>
          </cell>
          <cell r="C20">
            <v>2.4089999999999998</v>
          </cell>
        </row>
        <row r="21">
          <cell r="B21">
            <v>16</v>
          </cell>
          <cell r="C21">
            <v>2.4430000000000001</v>
          </cell>
        </row>
        <row r="22">
          <cell r="B22">
            <v>17</v>
          </cell>
          <cell r="C22">
            <v>2.4750000000000001</v>
          </cell>
        </row>
        <row r="23">
          <cell r="B23">
            <v>18</v>
          </cell>
          <cell r="C23">
            <v>2.504</v>
          </cell>
        </row>
        <row r="24">
          <cell r="B24">
            <v>19</v>
          </cell>
          <cell r="C24">
            <v>2.5310000000000001</v>
          </cell>
        </row>
        <row r="25">
          <cell r="B25">
            <v>20</v>
          </cell>
          <cell r="C25">
            <v>2.556</v>
          </cell>
        </row>
        <row r="26">
          <cell r="B26">
            <v>21</v>
          </cell>
          <cell r="C26">
            <v>2.58</v>
          </cell>
        </row>
        <row r="27">
          <cell r="B27">
            <v>22</v>
          </cell>
          <cell r="C27">
            <v>2.6030000000000002</v>
          </cell>
        </row>
        <row r="28">
          <cell r="B28">
            <v>23</v>
          </cell>
          <cell r="C28">
            <v>2.6240000000000001</v>
          </cell>
        </row>
        <row r="29">
          <cell r="B29">
            <v>24</v>
          </cell>
          <cell r="C29">
            <v>2.6440000000000001</v>
          </cell>
        </row>
        <row r="30">
          <cell r="B30">
            <v>25</v>
          </cell>
          <cell r="C30">
            <v>2.6629999999999998</v>
          </cell>
        </row>
        <row r="31">
          <cell r="B31">
            <v>26</v>
          </cell>
          <cell r="C31">
            <v>2.681</v>
          </cell>
        </row>
        <row r="32">
          <cell r="B32">
            <v>27</v>
          </cell>
          <cell r="C32">
            <v>2.698</v>
          </cell>
        </row>
        <row r="33">
          <cell r="B33">
            <v>28</v>
          </cell>
          <cell r="C33">
            <v>2.714</v>
          </cell>
        </row>
        <row r="34">
          <cell r="B34">
            <v>29</v>
          </cell>
          <cell r="C34">
            <v>2.73</v>
          </cell>
        </row>
        <row r="35">
          <cell r="B35">
            <v>30</v>
          </cell>
          <cell r="C35">
            <v>2.7450000000000001</v>
          </cell>
        </row>
        <row r="36">
          <cell r="B36">
            <v>31</v>
          </cell>
          <cell r="C36">
            <v>2.7589999999999999</v>
          </cell>
        </row>
        <row r="37">
          <cell r="B37">
            <v>32</v>
          </cell>
          <cell r="C37">
            <v>2.7730000000000001</v>
          </cell>
        </row>
        <row r="38">
          <cell r="B38">
            <v>33</v>
          </cell>
          <cell r="C38">
            <v>2.786</v>
          </cell>
        </row>
        <row r="39">
          <cell r="B39">
            <v>34</v>
          </cell>
          <cell r="C39">
            <v>2.7989999999999999</v>
          </cell>
        </row>
        <row r="40">
          <cell r="B40">
            <v>35</v>
          </cell>
          <cell r="C40">
            <v>2.8109999999999999</v>
          </cell>
        </row>
        <row r="41">
          <cell r="B41">
            <v>36</v>
          </cell>
          <cell r="C41">
            <v>2.823</v>
          </cell>
        </row>
        <row r="42">
          <cell r="B42">
            <v>37</v>
          </cell>
          <cell r="C42">
            <v>2.8340000000000001</v>
          </cell>
        </row>
        <row r="43">
          <cell r="B43">
            <v>38</v>
          </cell>
          <cell r="C43">
            <v>2.8450000000000002</v>
          </cell>
        </row>
        <row r="44">
          <cell r="B44">
            <v>39</v>
          </cell>
          <cell r="C44">
            <v>2.8559999999999999</v>
          </cell>
        </row>
        <row r="45">
          <cell r="B45">
            <v>40</v>
          </cell>
          <cell r="C45">
            <v>2.8660000000000001</v>
          </cell>
        </row>
        <row r="46">
          <cell r="B46">
            <v>41</v>
          </cell>
          <cell r="C46">
            <v>2.8759999999999999</v>
          </cell>
        </row>
        <row r="47">
          <cell r="B47">
            <v>42</v>
          </cell>
          <cell r="C47">
            <v>2.8860000000000001</v>
          </cell>
        </row>
        <row r="48">
          <cell r="B48">
            <v>43</v>
          </cell>
          <cell r="C48">
            <v>2.8959999999999999</v>
          </cell>
        </row>
        <row r="49">
          <cell r="B49">
            <v>44</v>
          </cell>
          <cell r="C49">
            <v>2.9049999999999998</v>
          </cell>
        </row>
        <row r="50">
          <cell r="B50">
            <v>45</v>
          </cell>
          <cell r="C50">
            <v>2.9140000000000001</v>
          </cell>
        </row>
        <row r="51">
          <cell r="B51">
            <v>46</v>
          </cell>
          <cell r="C51">
            <v>2.9220000000000002</v>
          </cell>
        </row>
        <row r="52">
          <cell r="B52">
            <v>47</v>
          </cell>
          <cell r="C52">
            <v>2.931</v>
          </cell>
        </row>
        <row r="53">
          <cell r="B53">
            <v>48</v>
          </cell>
          <cell r="C53">
            <v>2.9390000000000001</v>
          </cell>
        </row>
        <row r="54">
          <cell r="B54">
            <v>49</v>
          </cell>
          <cell r="C54">
            <v>2.9470000000000001</v>
          </cell>
        </row>
        <row r="55">
          <cell r="B55">
            <v>50</v>
          </cell>
          <cell r="C55">
            <v>2.9550000000000001</v>
          </cell>
        </row>
        <row r="56">
          <cell r="B56">
            <v>51</v>
          </cell>
          <cell r="C56">
            <v>2.9630000000000001</v>
          </cell>
        </row>
        <row r="57">
          <cell r="B57">
            <v>52</v>
          </cell>
          <cell r="C57">
            <v>2.9710000000000001</v>
          </cell>
        </row>
        <row r="58">
          <cell r="B58">
            <v>53</v>
          </cell>
          <cell r="C58">
            <v>2.9780000000000002</v>
          </cell>
        </row>
        <row r="59">
          <cell r="B59">
            <v>54</v>
          </cell>
          <cell r="C59">
            <v>2.9849999999999999</v>
          </cell>
        </row>
        <row r="60">
          <cell r="B60">
            <v>55</v>
          </cell>
          <cell r="C60">
            <v>2.992</v>
          </cell>
        </row>
        <row r="61">
          <cell r="B61">
            <v>56</v>
          </cell>
          <cell r="C61">
            <v>2.9990000000000001</v>
          </cell>
        </row>
        <row r="62">
          <cell r="B62">
            <v>57</v>
          </cell>
          <cell r="C62">
            <v>3.0049999999999999</v>
          </cell>
        </row>
        <row r="63">
          <cell r="B63">
            <v>58</v>
          </cell>
          <cell r="C63">
            <v>3.012</v>
          </cell>
        </row>
        <row r="64">
          <cell r="B64">
            <v>59</v>
          </cell>
          <cell r="C64">
            <v>3.0179999999999998</v>
          </cell>
        </row>
        <row r="65">
          <cell r="B65">
            <v>60</v>
          </cell>
          <cell r="C65">
            <v>3.0249999999999999</v>
          </cell>
        </row>
        <row r="66">
          <cell r="B66">
            <v>61</v>
          </cell>
          <cell r="C66">
            <v>3.03</v>
          </cell>
        </row>
        <row r="67">
          <cell r="B67">
            <v>62</v>
          </cell>
          <cell r="C67">
            <v>3.0369999999999999</v>
          </cell>
        </row>
        <row r="68">
          <cell r="B68">
            <v>63</v>
          </cell>
          <cell r="C68">
            <v>3.0419999999999998</v>
          </cell>
        </row>
        <row r="69">
          <cell r="B69">
            <v>64</v>
          </cell>
          <cell r="C69">
            <v>3.048</v>
          </cell>
        </row>
        <row r="70">
          <cell r="B70">
            <v>65</v>
          </cell>
          <cell r="C70">
            <v>3.0539999999999998</v>
          </cell>
        </row>
        <row r="71">
          <cell r="B71">
            <v>66</v>
          </cell>
          <cell r="C71">
            <v>3.06</v>
          </cell>
        </row>
        <row r="72">
          <cell r="B72">
            <v>67</v>
          </cell>
          <cell r="C72">
            <v>3.0649999999999999</v>
          </cell>
        </row>
        <row r="73">
          <cell r="B73">
            <v>68</v>
          </cell>
          <cell r="C73">
            <v>3.0710000000000002</v>
          </cell>
        </row>
        <row r="74">
          <cell r="B74">
            <v>69</v>
          </cell>
          <cell r="C74">
            <v>3.0760000000000001</v>
          </cell>
        </row>
        <row r="75">
          <cell r="B75">
            <v>70</v>
          </cell>
          <cell r="C75">
            <v>3.081</v>
          </cell>
        </row>
        <row r="76">
          <cell r="B76">
            <v>71</v>
          </cell>
          <cell r="C76">
            <v>3.0859999999999999</v>
          </cell>
        </row>
        <row r="77">
          <cell r="B77">
            <v>72</v>
          </cell>
          <cell r="C77">
            <v>3.0910000000000002</v>
          </cell>
        </row>
        <row r="78">
          <cell r="B78">
            <v>73</v>
          </cell>
          <cell r="C78">
            <v>3.0960000000000001</v>
          </cell>
        </row>
        <row r="79">
          <cell r="B79">
            <v>74</v>
          </cell>
          <cell r="C79">
            <v>3.101</v>
          </cell>
        </row>
        <row r="80">
          <cell r="B80">
            <v>75</v>
          </cell>
          <cell r="C80">
            <v>3.1059999999999999</v>
          </cell>
        </row>
        <row r="81">
          <cell r="B81">
            <v>76</v>
          </cell>
          <cell r="C81">
            <v>3.1110000000000002</v>
          </cell>
        </row>
        <row r="82">
          <cell r="B82">
            <v>77</v>
          </cell>
          <cell r="C82">
            <v>3.1160000000000001</v>
          </cell>
        </row>
        <row r="83">
          <cell r="B83">
            <v>78</v>
          </cell>
          <cell r="C83">
            <v>3.12</v>
          </cell>
        </row>
        <row r="84">
          <cell r="B84">
            <v>79</v>
          </cell>
          <cell r="C84">
            <v>3.1240000000000001</v>
          </cell>
        </row>
        <row r="85">
          <cell r="B85">
            <v>80</v>
          </cell>
          <cell r="C85">
            <v>3.129</v>
          </cell>
        </row>
        <row r="86">
          <cell r="B86">
            <v>81</v>
          </cell>
          <cell r="C86">
            <v>3.133</v>
          </cell>
        </row>
        <row r="87">
          <cell r="B87">
            <v>82</v>
          </cell>
          <cell r="C87">
            <v>3.1379999999999999</v>
          </cell>
        </row>
        <row r="88">
          <cell r="B88">
            <v>83</v>
          </cell>
          <cell r="C88">
            <v>3.1419999999999999</v>
          </cell>
        </row>
        <row r="89">
          <cell r="B89">
            <v>84</v>
          </cell>
          <cell r="C89">
            <v>3.1459999999999999</v>
          </cell>
        </row>
        <row r="90">
          <cell r="B90">
            <v>85</v>
          </cell>
          <cell r="C90">
            <v>3.15</v>
          </cell>
        </row>
        <row r="91">
          <cell r="B91">
            <v>86</v>
          </cell>
          <cell r="C91">
            <v>3.1539999999999999</v>
          </cell>
        </row>
        <row r="92">
          <cell r="B92">
            <v>87</v>
          </cell>
          <cell r="C92">
            <v>3.1579999999999999</v>
          </cell>
        </row>
        <row r="93">
          <cell r="B93">
            <v>88</v>
          </cell>
          <cell r="C93">
            <v>3.1619999999999999</v>
          </cell>
        </row>
        <row r="94">
          <cell r="B94">
            <v>89</v>
          </cell>
          <cell r="C94">
            <v>3.1659999999999999</v>
          </cell>
        </row>
        <row r="95">
          <cell r="B95">
            <v>90</v>
          </cell>
          <cell r="C95">
            <v>3.17</v>
          </cell>
        </row>
        <row r="96">
          <cell r="B96">
            <v>91</v>
          </cell>
          <cell r="C96">
            <v>3.1739999999999999</v>
          </cell>
        </row>
        <row r="97">
          <cell r="B97">
            <v>92</v>
          </cell>
          <cell r="C97">
            <v>3.1779999999999999</v>
          </cell>
        </row>
        <row r="98">
          <cell r="B98">
            <v>93</v>
          </cell>
          <cell r="C98">
            <v>3.181</v>
          </cell>
        </row>
        <row r="99">
          <cell r="B99">
            <v>94</v>
          </cell>
          <cell r="C99">
            <v>3.1850000000000001</v>
          </cell>
        </row>
        <row r="100">
          <cell r="B100">
            <v>95</v>
          </cell>
          <cell r="C100">
            <v>3.1890000000000001</v>
          </cell>
        </row>
        <row r="101">
          <cell r="B101">
            <v>96</v>
          </cell>
          <cell r="C101">
            <v>3.1920000000000002</v>
          </cell>
        </row>
        <row r="102">
          <cell r="B102">
            <v>97</v>
          </cell>
          <cell r="C102">
            <v>3.1949999999999998</v>
          </cell>
        </row>
        <row r="103">
          <cell r="B103">
            <v>98</v>
          </cell>
          <cell r="C103">
            <v>3.2</v>
          </cell>
        </row>
        <row r="104">
          <cell r="B104">
            <v>99</v>
          </cell>
          <cell r="C104">
            <v>3.2029999999999998</v>
          </cell>
        </row>
        <row r="105">
          <cell r="B105">
            <v>100</v>
          </cell>
          <cell r="C105">
            <v>3.206</v>
          </cell>
        </row>
        <row r="106">
          <cell r="B106">
            <v>101</v>
          </cell>
          <cell r="C106">
            <v>3.2090000000000001</v>
          </cell>
        </row>
        <row r="107">
          <cell r="B107">
            <v>102</v>
          </cell>
          <cell r="C107">
            <v>3.2120000000000002</v>
          </cell>
        </row>
        <row r="108">
          <cell r="B108">
            <v>103</v>
          </cell>
          <cell r="C108">
            <v>3.2160000000000002</v>
          </cell>
        </row>
        <row r="109">
          <cell r="B109">
            <v>104</v>
          </cell>
          <cell r="C109">
            <v>3.2189999999999999</v>
          </cell>
        </row>
        <row r="110">
          <cell r="B110">
            <v>105</v>
          </cell>
          <cell r="C110">
            <v>3.222</v>
          </cell>
        </row>
        <row r="111">
          <cell r="B111">
            <v>106</v>
          </cell>
          <cell r="C111">
            <v>3.226</v>
          </cell>
        </row>
        <row r="112">
          <cell r="B112">
            <v>107</v>
          </cell>
          <cell r="C112">
            <v>3.2290000000000001</v>
          </cell>
        </row>
        <row r="113">
          <cell r="B113">
            <v>108</v>
          </cell>
          <cell r="C113">
            <v>3.2320000000000002</v>
          </cell>
        </row>
        <row r="114">
          <cell r="B114">
            <v>109</v>
          </cell>
          <cell r="C114">
            <v>3.2349999999999999</v>
          </cell>
        </row>
        <row r="115">
          <cell r="B115">
            <v>110</v>
          </cell>
          <cell r="C115">
            <v>3.238</v>
          </cell>
        </row>
        <row r="116">
          <cell r="B116">
            <v>111</v>
          </cell>
          <cell r="C116">
            <v>3.2410000000000001</v>
          </cell>
        </row>
        <row r="117">
          <cell r="B117">
            <v>112</v>
          </cell>
          <cell r="C117">
            <v>3.2429999999999999</v>
          </cell>
        </row>
        <row r="118">
          <cell r="B118">
            <v>113</v>
          </cell>
          <cell r="C118">
            <v>3.246</v>
          </cell>
        </row>
        <row r="119">
          <cell r="B119">
            <v>114</v>
          </cell>
          <cell r="C119">
            <v>3.25</v>
          </cell>
        </row>
        <row r="120">
          <cell r="B120">
            <v>115</v>
          </cell>
          <cell r="C120">
            <v>3.2519999999999998</v>
          </cell>
        </row>
        <row r="121">
          <cell r="B121">
            <v>116</v>
          </cell>
          <cell r="C121">
            <v>3.2549999999999999</v>
          </cell>
        </row>
        <row r="122">
          <cell r="B122">
            <v>117</v>
          </cell>
          <cell r="C122">
            <v>3.258</v>
          </cell>
        </row>
        <row r="123">
          <cell r="B123">
            <v>118</v>
          </cell>
          <cell r="C123">
            <v>3.2610000000000001</v>
          </cell>
        </row>
        <row r="124">
          <cell r="B124">
            <v>119</v>
          </cell>
          <cell r="C124">
            <v>3.2629999999999999</v>
          </cell>
        </row>
        <row r="125">
          <cell r="B125">
            <v>120</v>
          </cell>
          <cell r="C125">
            <v>3.266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Q91"/>
  <sheetViews>
    <sheetView tabSelected="1" zoomScale="75" zoomScaleNormal="75" workbookViewId="0">
      <pane ySplit="5" topLeftCell="A6" activePane="bottomLeft" state="frozen"/>
      <selection pane="bottomLeft" activeCell="D51" sqref="D51:D60"/>
    </sheetView>
  </sheetViews>
  <sheetFormatPr defaultRowHeight="15.75" x14ac:dyDescent="0.25"/>
  <cols>
    <col min="1" max="1" width="19.85546875" style="17" bestFit="1" customWidth="1"/>
    <col min="2" max="2" width="26.5703125" style="24" bestFit="1" customWidth="1"/>
    <col min="3" max="3" width="16.5703125" style="19" bestFit="1" customWidth="1"/>
    <col min="4" max="4" width="12.7109375" style="21" bestFit="1" customWidth="1"/>
    <col min="5" max="5" width="10.28515625" style="29" bestFit="1" customWidth="1"/>
    <col min="6" max="6" width="14.5703125" style="25" bestFit="1" customWidth="1"/>
    <col min="7" max="7" width="9.85546875" style="18" bestFit="1" customWidth="1"/>
    <col min="8" max="8" width="12.140625" style="19" bestFit="1" customWidth="1"/>
    <col min="9" max="9" width="9.140625" style="20"/>
    <col min="10" max="10" width="14.5703125" style="21" bestFit="1" customWidth="1"/>
    <col min="11" max="11" width="7.5703125" style="22" bestFit="1" customWidth="1"/>
    <col min="12" max="12" width="10.85546875" style="22" bestFit="1" customWidth="1"/>
    <col min="13" max="14" width="10.85546875" style="17" bestFit="1" customWidth="1"/>
    <col min="15" max="16384" width="9.140625" style="17"/>
  </cols>
  <sheetData>
    <row r="1" spans="1:15" x14ac:dyDescent="0.25">
      <c r="A1" s="1" t="s">
        <v>44</v>
      </c>
      <c r="B1" s="2"/>
      <c r="C1" s="3" t="s">
        <v>45</v>
      </c>
      <c r="D1" s="67" t="s">
        <v>68</v>
      </c>
      <c r="E1" s="67"/>
      <c r="F1" s="5">
        <v>1</v>
      </c>
    </row>
    <row r="2" spans="1:15" x14ac:dyDescent="0.25">
      <c r="B2" s="6"/>
      <c r="C2" s="23"/>
      <c r="D2" s="4"/>
      <c r="F2" s="5"/>
    </row>
    <row r="3" spans="1:15" ht="47.25" customHeight="1" x14ac:dyDescent="0.25">
      <c r="A3" s="52"/>
      <c r="B3" s="52"/>
      <c r="C3" s="52"/>
      <c r="D3" s="52"/>
      <c r="E3" s="52"/>
      <c r="F3" s="69" t="s">
        <v>60</v>
      </c>
      <c r="G3" s="69"/>
      <c r="H3" s="69"/>
      <c r="I3" s="53"/>
      <c r="J3" s="70" t="s">
        <v>61</v>
      </c>
      <c r="K3" s="70"/>
      <c r="L3" s="70"/>
      <c r="M3" s="70"/>
      <c r="N3" s="70"/>
      <c r="O3" s="22"/>
    </row>
    <row r="4" spans="1:15" s="9" customFormat="1" x14ac:dyDescent="0.25">
      <c r="A4" s="1" t="s">
        <v>0</v>
      </c>
      <c r="B4" s="6" t="s">
        <v>1</v>
      </c>
      <c r="C4" s="7" t="s">
        <v>2</v>
      </c>
      <c r="D4" s="8" t="s">
        <v>3</v>
      </c>
      <c r="E4" s="9" t="s">
        <v>4</v>
      </c>
      <c r="F4" s="10" t="s">
        <v>5</v>
      </c>
      <c r="G4" s="11" t="s">
        <v>9</v>
      </c>
      <c r="H4" s="12" t="s">
        <v>10</v>
      </c>
      <c r="I4" s="12"/>
      <c r="J4" s="10" t="s">
        <v>5</v>
      </c>
      <c r="K4" s="13" t="s">
        <v>6</v>
      </c>
      <c r="L4" s="12" t="s">
        <v>7</v>
      </c>
      <c r="M4" s="14" t="s">
        <v>8</v>
      </c>
      <c r="N4" s="12" t="s">
        <v>9</v>
      </c>
    </row>
    <row r="5" spans="1:15" s="9" customFormat="1" x14ac:dyDescent="0.25">
      <c r="A5" s="1"/>
      <c r="B5" s="6"/>
      <c r="C5" s="7"/>
      <c r="D5" s="15"/>
      <c r="F5" s="10" t="s">
        <v>11</v>
      </c>
      <c r="G5" s="10" t="s">
        <v>11</v>
      </c>
      <c r="J5" s="10" t="s">
        <v>51</v>
      </c>
      <c r="K5" s="13"/>
      <c r="L5" s="12" t="s">
        <v>52</v>
      </c>
      <c r="M5" s="12" t="s">
        <v>52</v>
      </c>
      <c r="N5" s="12" t="s">
        <v>52</v>
      </c>
    </row>
    <row r="6" spans="1:15" x14ac:dyDescent="0.25">
      <c r="E6" s="25"/>
      <c r="F6" s="17"/>
      <c r="G6" s="17"/>
      <c r="H6" s="25"/>
      <c r="I6" s="25"/>
      <c r="J6" s="18"/>
      <c r="K6" s="19"/>
      <c r="L6" s="20"/>
      <c r="M6" s="21"/>
      <c r="N6" s="22"/>
    </row>
    <row r="7" spans="1:15" x14ac:dyDescent="0.25">
      <c r="A7" s="71" t="s">
        <v>46</v>
      </c>
      <c r="B7" s="71"/>
      <c r="C7" s="71"/>
      <c r="D7" s="71"/>
      <c r="E7" s="25"/>
      <c r="F7" s="17"/>
      <c r="G7" s="17"/>
      <c r="H7" s="25"/>
      <c r="I7" s="25"/>
      <c r="J7" s="26"/>
      <c r="K7" s="19"/>
      <c r="L7" s="20"/>
      <c r="M7" s="21"/>
      <c r="N7" s="22"/>
    </row>
    <row r="8" spans="1:15" ht="13.5" customHeight="1" x14ac:dyDescent="0.25">
      <c r="A8" s="1" t="s">
        <v>13</v>
      </c>
      <c r="B8" s="27" t="s">
        <v>14</v>
      </c>
      <c r="C8" s="28" t="s">
        <v>15</v>
      </c>
      <c r="D8" s="21">
        <v>89.68</v>
      </c>
      <c r="E8" s="16">
        <v>94</v>
      </c>
      <c r="F8" s="38">
        <f>(E8-D8)/D8</f>
        <v>4.8171275646743901E-2</v>
      </c>
      <c r="G8" s="22">
        <f>(E8-D8)/(D8*0.04)</f>
        <v>1.2042818911685975</v>
      </c>
      <c r="H8" s="60" t="str">
        <f t="shared" ref="H8:H48" si="0">IF(ABS(G8)&gt;2,IF(ABS(G8)&gt;3,"XX","X"),"")</f>
        <v/>
      </c>
      <c r="I8" s="29"/>
      <c r="J8" s="30"/>
      <c r="K8" s="31"/>
      <c r="L8" s="20"/>
      <c r="M8" s="21"/>
      <c r="N8" s="22"/>
    </row>
    <row r="9" spans="1:15" x14ac:dyDescent="0.25">
      <c r="A9" s="1" t="s">
        <v>16</v>
      </c>
      <c r="B9" s="27" t="s">
        <v>17</v>
      </c>
      <c r="C9" s="28" t="s">
        <v>18</v>
      </c>
      <c r="D9" s="21">
        <v>129.76</v>
      </c>
      <c r="E9" s="32">
        <v>130.5</v>
      </c>
      <c r="F9" s="40">
        <f>E9-D9</f>
        <v>0.74000000000000909</v>
      </c>
      <c r="G9" s="22">
        <f>(E9-D9)/1</f>
        <v>0.74000000000000909</v>
      </c>
      <c r="H9" s="60" t="str">
        <f t="shared" si="0"/>
        <v/>
      </c>
      <c r="I9" s="32"/>
      <c r="J9" s="32"/>
      <c r="K9" s="31"/>
      <c r="L9" s="20"/>
      <c r="M9" s="21"/>
      <c r="N9" s="22"/>
    </row>
    <row r="10" spans="1:15" x14ac:dyDescent="0.25">
      <c r="A10" s="1"/>
      <c r="B10" s="27"/>
      <c r="C10" s="28"/>
      <c r="D10" s="17"/>
      <c r="E10" s="17"/>
      <c r="F10" s="37"/>
      <c r="G10" s="22"/>
      <c r="H10" s="60" t="str">
        <f t="shared" si="0"/>
        <v/>
      </c>
      <c r="I10" s="29"/>
      <c r="J10" s="30"/>
      <c r="K10" s="19"/>
      <c r="L10" s="20"/>
      <c r="M10" s="21"/>
      <c r="N10" s="22"/>
    </row>
    <row r="11" spans="1:15" x14ac:dyDescent="0.25">
      <c r="A11" s="33" t="s">
        <v>19</v>
      </c>
      <c r="B11" s="34" t="s">
        <v>20</v>
      </c>
      <c r="C11" s="35" t="s">
        <v>21</v>
      </c>
      <c r="D11" s="32">
        <v>5.97</v>
      </c>
      <c r="E11" s="32">
        <v>5.68</v>
      </c>
      <c r="F11" s="38">
        <f>(E11-D11)/D11</f>
        <v>-4.8576214405360141E-2</v>
      </c>
      <c r="G11" s="22">
        <f>(E11-D11)/((12.5-0.53*D11)/2/100*D11)</f>
        <v>-1.0406327061206768</v>
      </c>
      <c r="H11" s="60" t="str">
        <f t="shared" si="0"/>
        <v/>
      </c>
      <c r="I11" s="21"/>
      <c r="J11" s="30"/>
      <c r="K11" s="19"/>
      <c r="L11" s="20"/>
      <c r="M11" s="21"/>
      <c r="N11" s="22"/>
    </row>
    <row r="12" spans="1:15" x14ac:dyDescent="0.25">
      <c r="A12" s="33"/>
      <c r="B12" s="34" t="s">
        <v>20</v>
      </c>
      <c r="C12" s="35" t="s">
        <v>21</v>
      </c>
      <c r="D12" s="32">
        <v>5.99</v>
      </c>
      <c r="E12" s="32">
        <v>5.86</v>
      </c>
      <c r="F12" s="38">
        <f t="shared" ref="F12:F16" si="1">(E12-D12)/D12</f>
        <v>-2.1702838063439048E-2</v>
      </c>
      <c r="G12" s="22">
        <f>(E12-D12)/((12.5-0.53*D12)/2/100*D12)</f>
        <v>-0.46546144496024894</v>
      </c>
      <c r="H12" s="60" t="str">
        <f t="shared" si="0"/>
        <v/>
      </c>
      <c r="I12" s="21"/>
      <c r="J12" s="30"/>
      <c r="K12" s="19"/>
      <c r="L12" s="20"/>
      <c r="M12" s="21"/>
      <c r="N12" s="22"/>
    </row>
    <row r="13" spans="1:15" s="20" customFormat="1" x14ac:dyDescent="0.25">
      <c r="A13" s="36"/>
      <c r="B13" s="34" t="s">
        <v>20</v>
      </c>
      <c r="C13" s="35" t="s">
        <v>21</v>
      </c>
      <c r="D13" s="32">
        <v>5.98</v>
      </c>
      <c r="E13" s="32">
        <v>5.85</v>
      </c>
      <c r="F13" s="38">
        <f t="shared" ref="F13" si="2">(E13-D13)/D13</f>
        <v>-2.1739130434782736E-2</v>
      </c>
      <c r="G13" s="22">
        <f>(E13-D13)/((12.5-0.53*D13)/2/100*D13)</f>
        <v>-0.46597497341613053</v>
      </c>
      <c r="H13" s="60" t="str">
        <f t="shared" si="0"/>
        <v/>
      </c>
      <c r="I13" s="21"/>
      <c r="J13" s="30"/>
      <c r="K13" s="19"/>
      <c r="M13" s="21"/>
      <c r="N13" s="22"/>
    </row>
    <row r="14" spans="1:15" s="20" customFormat="1" x14ac:dyDescent="0.25">
      <c r="A14" s="36"/>
      <c r="B14" s="34"/>
      <c r="C14" s="35"/>
      <c r="D14" s="32"/>
      <c r="E14" s="32"/>
      <c r="F14" s="38"/>
      <c r="G14" s="22"/>
      <c r="H14" s="60" t="str">
        <f t="shared" si="0"/>
        <v/>
      </c>
      <c r="I14" s="21"/>
      <c r="J14" s="30"/>
      <c r="K14" s="19"/>
      <c r="M14" s="21"/>
      <c r="N14" s="22"/>
    </row>
    <row r="15" spans="1:15" s="20" customFormat="1" x14ac:dyDescent="0.25">
      <c r="A15" s="33" t="s">
        <v>22</v>
      </c>
      <c r="B15" s="34" t="s">
        <v>20</v>
      </c>
      <c r="C15" s="35" t="s">
        <v>21</v>
      </c>
      <c r="D15" s="32">
        <v>10.82</v>
      </c>
      <c r="E15" s="32">
        <v>10.7</v>
      </c>
      <c r="F15" s="38">
        <f t="shared" si="1"/>
        <v>-1.1090573012939094E-2</v>
      </c>
      <c r="G15" s="22">
        <f>(E15-D15)/((12.5-0.53*D15)/2/100*D15)</f>
        <v>-0.32786156067458228</v>
      </c>
      <c r="H15" s="60" t="str">
        <f t="shared" si="0"/>
        <v/>
      </c>
      <c r="I15" s="21"/>
      <c r="J15" s="30"/>
      <c r="K15" s="19"/>
      <c r="M15" s="21"/>
      <c r="N15" s="22"/>
    </row>
    <row r="16" spans="1:15" s="20" customFormat="1" x14ac:dyDescent="0.25">
      <c r="A16" s="33"/>
      <c r="B16" s="34" t="s">
        <v>20</v>
      </c>
      <c r="C16" s="35" t="s">
        <v>21</v>
      </c>
      <c r="D16" s="32">
        <v>10.94</v>
      </c>
      <c r="E16" s="32">
        <v>11.1</v>
      </c>
      <c r="F16" s="38">
        <f t="shared" si="1"/>
        <v>1.4625228519195626E-2</v>
      </c>
      <c r="G16" s="22">
        <f>(E16-D16)/((12.5-0.53*D16)/2/100*D16)</f>
        <v>0.43645672861606216</v>
      </c>
      <c r="H16" s="60" t="str">
        <f t="shared" si="0"/>
        <v/>
      </c>
      <c r="I16" s="21"/>
      <c r="J16" s="30"/>
      <c r="K16" s="19"/>
      <c r="M16" s="21"/>
      <c r="N16" s="22"/>
    </row>
    <row r="17" spans="1:14" s="20" customFormat="1" x14ac:dyDescent="0.25">
      <c r="A17" s="36"/>
      <c r="B17" s="34" t="s">
        <v>20</v>
      </c>
      <c r="C17" s="35" t="s">
        <v>21</v>
      </c>
      <c r="D17" s="32">
        <v>10.84</v>
      </c>
      <c r="E17" s="32">
        <v>11</v>
      </c>
      <c r="F17" s="38">
        <f t="shared" ref="F17" si="3">(E17-D17)/D17</f>
        <v>1.4760147601476028E-2</v>
      </c>
      <c r="G17" s="22">
        <f>(E17-D17)/((12.5-0.53*D17)/2/100*D17)</f>
        <v>0.43702693200319859</v>
      </c>
      <c r="H17" s="60" t="str">
        <f t="shared" si="0"/>
        <v/>
      </c>
      <c r="I17" s="19"/>
      <c r="J17" s="37"/>
      <c r="K17" s="19"/>
      <c r="M17" s="21"/>
      <c r="N17" s="22"/>
    </row>
    <row r="18" spans="1:14" s="20" customFormat="1" x14ac:dyDescent="0.25">
      <c r="A18" s="36"/>
      <c r="B18" s="34"/>
      <c r="C18" s="35"/>
      <c r="D18" s="17"/>
      <c r="E18" s="17"/>
      <c r="F18" s="37"/>
      <c r="G18" s="22"/>
      <c r="H18" s="60" t="str">
        <f t="shared" si="0"/>
        <v/>
      </c>
      <c r="I18" s="19"/>
      <c r="J18" s="37"/>
      <c r="K18" s="19"/>
      <c r="M18" s="21"/>
      <c r="N18" s="22"/>
    </row>
    <row r="19" spans="1:14" s="20" customFormat="1" x14ac:dyDescent="0.25">
      <c r="A19" s="36"/>
      <c r="B19" s="34"/>
      <c r="C19" s="35"/>
      <c r="D19" s="17"/>
      <c r="E19" s="17"/>
      <c r="F19" s="37"/>
      <c r="G19" s="22"/>
      <c r="H19" s="60" t="str">
        <f t="shared" si="0"/>
        <v/>
      </c>
      <c r="I19" s="19"/>
      <c r="J19" s="37"/>
      <c r="K19" s="19"/>
      <c r="M19" s="21"/>
      <c r="N19" s="22"/>
    </row>
    <row r="20" spans="1:14" s="20" customFormat="1" ht="18" x14ac:dyDescent="0.25">
      <c r="A20" s="9" t="s">
        <v>23</v>
      </c>
      <c r="B20" s="24"/>
      <c r="C20" s="19" t="s">
        <v>53</v>
      </c>
      <c r="D20" s="21">
        <v>10.220000000000001</v>
      </c>
      <c r="E20" s="55">
        <v>10.1</v>
      </c>
      <c r="F20" s="38">
        <f>(E20-D20)/D20</f>
        <v>-1.1741682974559783E-2</v>
      </c>
      <c r="G20" s="22">
        <f>(E20-D20)/(D20*0.075)</f>
        <v>-0.15655577299413045</v>
      </c>
      <c r="H20" s="60" t="str">
        <f t="shared" si="0"/>
        <v/>
      </c>
      <c r="I20" s="32"/>
      <c r="J20" s="30"/>
      <c r="K20" s="31"/>
      <c r="M20" s="21"/>
      <c r="N20" s="22"/>
    </row>
    <row r="21" spans="1:14" s="20" customFormat="1" ht="18" customHeight="1" x14ac:dyDescent="0.25">
      <c r="A21" s="17"/>
      <c r="B21" s="24"/>
      <c r="C21" s="19"/>
      <c r="D21" s="32"/>
      <c r="E21" s="32"/>
      <c r="F21" s="38"/>
      <c r="G21" s="22"/>
      <c r="H21" s="60" t="str">
        <f t="shared" si="0"/>
        <v/>
      </c>
      <c r="I21" s="32"/>
      <c r="J21" s="38"/>
      <c r="K21" s="19"/>
      <c r="M21" s="21"/>
      <c r="N21" s="22"/>
    </row>
    <row r="22" spans="1:14" s="20" customFormat="1" ht="18" customHeight="1" x14ac:dyDescent="0.25">
      <c r="A22" s="17"/>
      <c r="B22" s="24"/>
      <c r="C22" s="19"/>
      <c r="D22" s="17"/>
      <c r="E22" s="17"/>
      <c r="F22" s="37"/>
      <c r="G22" s="22"/>
      <c r="H22" s="60" t="str">
        <f t="shared" si="0"/>
        <v/>
      </c>
      <c r="I22" s="32"/>
      <c r="J22" s="38"/>
      <c r="K22" s="19"/>
      <c r="M22" s="21"/>
      <c r="N22" s="22"/>
    </row>
    <row r="23" spans="1:14" s="20" customFormat="1" x14ac:dyDescent="0.25">
      <c r="A23" s="17"/>
      <c r="B23" s="24"/>
      <c r="C23" s="19"/>
      <c r="D23" s="19"/>
      <c r="E23" s="58"/>
      <c r="F23" s="57"/>
      <c r="G23" s="22"/>
      <c r="H23" s="60" t="str">
        <f t="shared" si="0"/>
        <v/>
      </c>
      <c r="I23" s="29"/>
      <c r="J23" s="38"/>
      <c r="K23" s="19"/>
      <c r="M23" s="21"/>
      <c r="N23" s="22"/>
    </row>
    <row r="24" spans="1:14" s="20" customFormat="1" x14ac:dyDescent="0.25">
      <c r="A24" s="33" t="s">
        <v>47</v>
      </c>
      <c r="B24" s="27"/>
      <c r="C24" s="28"/>
      <c r="D24" s="19"/>
      <c r="E24" s="29"/>
      <c r="F24" s="38"/>
      <c r="G24" s="22"/>
      <c r="H24" s="60" t="str">
        <f t="shared" si="0"/>
        <v/>
      </c>
      <c r="I24" s="29"/>
      <c r="J24" s="38"/>
      <c r="K24" s="19"/>
      <c r="M24" s="21"/>
      <c r="N24" s="22"/>
    </row>
    <row r="25" spans="1:14" s="20" customFormat="1" x14ac:dyDescent="0.25">
      <c r="A25" s="33" t="s">
        <v>24</v>
      </c>
      <c r="B25" s="34" t="s">
        <v>25</v>
      </c>
      <c r="C25" s="35" t="s">
        <v>26</v>
      </c>
      <c r="D25" s="21">
        <v>5.66</v>
      </c>
      <c r="E25" s="21">
        <v>5.7</v>
      </c>
      <c r="F25" s="38">
        <f>(E25-D25)/D25</f>
        <v>7.0671378091872851E-3</v>
      </c>
      <c r="G25" s="22">
        <f>(E25-D25)/(D25*0.075)</f>
        <v>9.4228504122497142E-2</v>
      </c>
      <c r="H25" s="60" t="str">
        <f t="shared" si="0"/>
        <v/>
      </c>
      <c r="I25" s="29"/>
      <c r="J25" s="38"/>
      <c r="K25" s="19"/>
      <c r="M25" s="21"/>
      <c r="N25" s="22"/>
    </row>
    <row r="26" spans="1:14" s="20" customFormat="1" x14ac:dyDescent="0.25">
      <c r="A26" s="36"/>
      <c r="B26" s="34" t="s">
        <v>25</v>
      </c>
      <c r="C26" s="35" t="s">
        <v>26</v>
      </c>
      <c r="D26" s="21">
        <v>12.29</v>
      </c>
      <c r="E26" s="21">
        <v>12.3</v>
      </c>
      <c r="F26" s="38">
        <f t="shared" ref="F26:F27" si="4">(E26-D26)/D26</f>
        <v>8.1366965012217771E-4</v>
      </c>
      <c r="G26" s="22">
        <f t="shared" ref="G26:G27" si="5">(E26-D26)/(D26*0.075)</f>
        <v>1.0848928668295704E-2</v>
      </c>
      <c r="H26" s="60" t="str">
        <f t="shared" si="0"/>
        <v/>
      </c>
      <c r="I26" s="29"/>
      <c r="J26" s="38"/>
      <c r="K26" s="19"/>
      <c r="M26" s="21"/>
      <c r="N26" s="22"/>
    </row>
    <row r="27" spans="1:14" s="20" customFormat="1" x14ac:dyDescent="0.25">
      <c r="A27" s="36"/>
      <c r="B27" s="34" t="s">
        <v>25</v>
      </c>
      <c r="C27" s="35" t="s">
        <v>26</v>
      </c>
      <c r="D27" s="21">
        <v>19.21</v>
      </c>
      <c r="E27" s="21">
        <v>19.100000000000001</v>
      </c>
      <c r="F27" s="38">
        <f t="shared" si="4"/>
        <v>-5.7261842790213135E-3</v>
      </c>
      <c r="G27" s="22">
        <f t="shared" si="5"/>
        <v>-7.6349123720284184E-2</v>
      </c>
      <c r="H27" s="60" t="str">
        <f t="shared" si="0"/>
        <v/>
      </c>
      <c r="I27" s="29"/>
      <c r="J27" s="38"/>
      <c r="K27" s="19"/>
      <c r="M27" s="21"/>
      <c r="N27" s="22"/>
    </row>
    <row r="28" spans="1:14" s="20" customFormat="1" x14ac:dyDescent="0.25">
      <c r="A28" s="36"/>
      <c r="B28" s="34" t="s">
        <v>25</v>
      </c>
      <c r="C28" s="35" t="s">
        <v>26</v>
      </c>
      <c r="D28" s="21"/>
      <c r="E28" s="21">
        <v>0</v>
      </c>
      <c r="F28" s="39"/>
      <c r="G28" s="22"/>
      <c r="H28" s="60" t="str">
        <f t="shared" si="0"/>
        <v/>
      </c>
      <c r="I28" s="29"/>
      <c r="J28" s="38"/>
      <c r="K28" s="19"/>
      <c r="M28" s="21"/>
      <c r="N28" s="22"/>
    </row>
    <row r="29" spans="1:14" s="20" customFormat="1" x14ac:dyDescent="0.25">
      <c r="A29" s="36"/>
      <c r="B29" s="34" t="s">
        <v>25</v>
      </c>
      <c r="C29" s="35" t="s">
        <v>26</v>
      </c>
      <c r="D29" s="21"/>
      <c r="E29" s="21">
        <v>0</v>
      </c>
      <c r="F29" s="39"/>
      <c r="G29" s="22"/>
      <c r="H29" s="60" t="str">
        <f t="shared" si="0"/>
        <v/>
      </c>
      <c r="I29" s="29"/>
      <c r="J29" s="38"/>
      <c r="K29" s="19"/>
      <c r="M29" s="21"/>
      <c r="N29" s="22"/>
    </row>
    <row r="30" spans="1:14" s="20" customFormat="1" x14ac:dyDescent="0.25">
      <c r="A30" s="36"/>
      <c r="B30" s="34"/>
      <c r="C30" s="35"/>
      <c r="D30" s="21"/>
      <c r="E30" s="21"/>
      <c r="F30" s="39"/>
      <c r="G30" s="22"/>
      <c r="H30" s="60" t="str">
        <f t="shared" si="0"/>
        <v/>
      </c>
      <c r="I30" s="29"/>
      <c r="J30" s="38"/>
      <c r="K30" s="19"/>
      <c r="M30" s="21"/>
      <c r="N30" s="22"/>
    </row>
    <row r="31" spans="1:14" s="20" customFormat="1" x14ac:dyDescent="0.25">
      <c r="A31" s="33" t="s">
        <v>24</v>
      </c>
      <c r="B31" s="34" t="s">
        <v>25</v>
      </c>
      <c r="C31" s="35" t="s">
        <v>26</v>
      </c>
      <c r="D31" s="21"/>
      <c r="E31" s="21"/>
      <c r="F31" s="39"/>
      <c r="G31" s="22"/>
      <c r="H31" s="60" t="str">
        <f t="shared" si="0"/>
        <v/>
      </c>
      <c r="I31" s="29"/>
      <c r="J31" s="38"/>
      <c r="K31" s="19"/>
      <c r="M31" s="21"/>
      <c r="N31" s="22"/>
    </row>
    <row r="32" spans="1:14" s="20" customFormat="1" x14ac:dyDescent="0.25">
      <c r="A32" s="36"/>
      <c r="B32" s="34" t="s">
        <v>25</v>
      </c>
      <c r="C32" s="35" t="s">
        <v>26</v>
      </c>
      <c r="D32" s="21"/>
      <c r="E32" s="21"/>
      <c r="F32" s="39"/>
      <c r="G32" s="22"/>
      <c r="H32" s="60" t="str">
        <f t="shared" si="0"/>
        <v/>
      </c>
      <c r="I32" s="29"/>
      <c r="J32" s="38"/>
      <c r="K32" s="19"/>
      <c r="M32" s="21"/>
      <c r="N32" s="22"/>
    </row>
    <row r="33" spans="1:14" s="20" customFormat="1" x14ac:dyDescent="0.25">
      <c r="A33" s="36"/>
      <c r="B33" s="34" t="s">
        <v>25</v>
      </c>
      <c r="C33" s="35" t="s">
        <v>26</v>
      </c>
      <c r="D33" s="21"/>
      <c r="E33" s="21"/>
      <c r="F33" s="39"/>
      <c r="G33" s="22"/>
      <c r="H33" s="60" t="str">
        <f t="shared" si="0"/>
        <v/>
      </c>
      <c r="I33" s="29"/>
      <c r="J33" s="38"/>
      <c r="K33" s="19"/>
      <c r="M33" s="21"/>
      <c r="N33" s="22"/>
    </row>
    <row r="34" spans="1:14" s="20" customFormat="1" x14ac:dyDescent="0.25">
      <c r="A34" s="36"/>
      <c r="B34" s="34" t="s">
        <v>25</v>
      </c>
      <c r="C34" s="35" t="s">
        <v>26</v>
      </c>
      <c r="D34" s="21"/>
      <c r="E34" s="21"/>
      <c r="F34" s="39"/>
      <c r="G34" s="22"/>
      <c r="H34" s="60" t="str">
        <f t="shared" si="0"/>
        <v/>
      </c>
      <c r="I34" s="29"/>
      <c r="J34" s="38"/>
      <c r="K34" s="19"/>
      <c r="M34" s="21"/>
      <c r="N34" s="22"/>
    </row>
    <row r="35" spans="1:14" s="20" customFormat="1" x14ac:dyDescent="0.25">
      <c r="A35" s="36"/>
      <c r="B35" s="34" t="s">
        <v>25</v>
      </c>
      <c r="C35" s="35" t="s">
        <v>26</v>
      </c>
      <c r="D35" s="21"/>
      <c r="E35" s="21"/>
      <c r="F35" s="39"/>
      <c r="G35" s="22"/>
      <c r="H35" s="60" t="str">
        <f t="shared" si="0"/>
        <v/>
      </c>
      <c r="I35" s="29"/>
      <c r="J35" s="38"/>
      <c r="K35" s="19"/>
      <c r="M35" s="21"/>
      <c r="N35" s="22"/>
    </row>
    <row r="36" spans="1:14" s="20" customFormat="1" x14ac:dyDescent="0.25">
      <c r="A36" s="33"/>
      <c r="B36" s="27"/>
      <c r="C36" s="28"/>
      <c r="D36" s="41"/>
      <c r="E36" s="21"/>
      <c r="F36" s="38"/>
      <c r="G36" s="22"/>
      <c r="H36" s="60" t="str">
        <f t="shared" si="0"/>
        <v/>
      </c>
      <c r="I36" s="29"/>
      <c r="J36" s="38"/>
      <c r="K36" s="19"/>
      <c r="M36" s="21"/>
      <c r="N36" s="22"/>
    </row>
    <row r="37" spans="1:14" s="20" customFormat="1" x14ac:dyDescent="0.25">
      <c r="A37" s="33" t="s">
        <v>27</v>
      </c>
      <c r="B37" s="34" t="s">
        <v>25</v>
      </c>
      <c r="C37" s="35" t="s">
        <v>26</v>
      </c>
      <c r="D37" s="21">
        <v>79.94</v>
      </c>
      <c r="E37" s="58">
        <v>81</v>
      </c>
      <c r="F37" s="38">
        <f>(E37-D37)/D37</f>
        <v>1.3259944958719069E-2</v>
      </c>
      <c r="G37" s="22">
        <f>(E37-D37)/(D37*0.05)</f>
        <v>0.26519889917438139</v>
      </c>
      <c r="H37" s="60" t="str">
        <f t="shared" si="0"/>
        <v/>
      </c>
      <c r="I37" s="21"/>
      <c r="J37" s="39"/>
      <c r="K37" s="31"/>
      <c r="M37" s="21"/>
      <c r="N37" s="22"/>
    </row>
    <row r="38" spans="1:14" s="20" customFormat="1" x14ac:dyDescent="0.25">
      <c r="A38" s="36"/>
      <c r="B38" s="34" t="s">
        <v>25</v>
      </c>
      <c r="C38" s="35" t="s">
        <v>26</v>
      </c>
      <c r="D38" s="21">
        <v>131.58000000000001</v>
      </c>
      <c r="E38" s="21">
        <v>131.19999999999999</v>
      </c>
      <c r="F38" s="38">
        <f t="shared" ref="F38:F39" si="6">(E38-D38)/D38</f>
        <v>-2.8879768961850116E-3</v>
      </c>
      <c r="G38" s="22">
        <f t="shared" ref="G38:G39" si="7">(E38-D38)/(D38*0.05)</f>
        <v>-5.7759537923700234E-2</v>
      </c>
      <c r="H38" s="60" t="str">
        <f t="shared" si="0"/>
        <v/>
      </c>
      <c r="I38" s="21"/>
      <c r="J38" s="39"/>
      <c r="K38" s="31"/>
      <c r="M38" s="21"/>
      <c r="N38" s="22"/>
    </row>
    <row r="39" spans="1:14" s="20" customFormat="1" x14ac:dyDescent="0.25">
      <c r="A39" s="36"/>
      <c r="B39" s="34" t="s">
        <v>25</v>
      </c>
      <c r="C39" s="35" t="s">
        <v>26</v>
      </c>
      <c r="D39" s="21">
        <v>184.08</v>
      </c>
      <c r="E39" s="21">
        <v>182.5</v>
      </c>
      <c r="F39" s="38">
        <f t="shared" si="6"/>
        <v>-8.5832246849196683E-3</v>
      </c>
      <c r="G39" s="22">
        <f t="shared" si="7"/>
        <v>-0.17166449369839334</v>
      </c>
      <c r="H39" s="60" t="str">
        <f t="shared" si="0"/>
        <v/>
      </c>
      <c r="I39" s="21"/>
      <c r="J39" s="39"/>
      <c r="K39" s="40"/>
      <c r="M39" s="21"/>
      <c r="N39" s="22"/>
    </row>
    <row r="40" spans="1:14" s="20" customFormat="1" x14ac:dyDescent="0.25">
      <c r="A40" s="36"/>
      <c r="B40" s="34" t="s">
        <v>25</v>
      </c>
      <c r="C40" s="35" t="s">
        <v>26</v>
      </c>
      <c r="D40" s="21"/>
      <c r="E40" s="21">
        <v>0</v>
      </c>
      <c r="F40" s="39"/>
      <c r="G40" s="22"/>
      <c r="H40" s="60" t="str">
        <f t="shared" si="0"/>
        <v/>
      </c>
      <c r="I40" s="21"/>
      <c r="J40" s="39"/>
      <c r="K40" s="21"/>
      <c r="M40" s="21"/>
      <c r="N40" s="22"/>
    </row>
    <row r="41" spans="1:14" s="20" customFormat="1" x14ac:dyDescent="0.25">
      <c r="A41" s="36"/>
      <c r="B41" s="34" t="s">
        <v>25</v>
      </c>
      <c r="C41" s="35" t="s">
        <v>26</v>
      </c>
      <c r="D41" s="21"/>
      <c r="E41" s="21">
        <v>0</v>
      </c>
      <c r="F41" s="39"/>
      <c r="G41" s="22"/>
      <c r="H41" s="60" t="str">
        <f t="shared" si="0"/>
        <v/>
      </c>
      <c r="I41" s="21"/>
      <c r="J41" s="39"/>
      <c r="K41" s="21"/>
      <c r="M41" s="21"/>
      <c r="N41" s="22"/>
    </row>
    <row r="42" spans="1:14" s="20" customFormat="1" x14ac:dyDescent="0.25">
      <c r="A42" s="36"/>
      <c r="B42" s="34"/>
      <c r="C42" s="35"/>
      <c r="D42" s="19"/>
      <c r="E42" s="58"/>
      <c r="F42" s="57"/>
      <c r="G42" s="22"/>
      <c r="H42" s="60" t="str">
        <f t="shared" si="0"/>
        <v/>
      </c>
      <c r="I42" s="21"/>
      <c r="J42" s="39"/>
      <c r="K42" s="21"/>
      <c r="M42" s="21"/>
      <c r="N42" s="22"/>
    </row>
    <row r="43" spans="1:14" s="20" customFormat="1" x14ac:dyDescent="0.25">
      <c r="A43" s="33" t="s">
        <v>27</v>
      </c>
      <c r="B43" s="34" t="s">
        <v>25</v>
      </c>
      <c r="C43" s="35" t="s">
        <v>26</v>
      </c>
      <c r="D43" s="19"/>
      <c r="E43" s="29"/>
      <c r="F43" s="57"/>
      <c r="G43" s="22"/>
      <c r="H43" s="60" t="str">
        <f t="shared" si="0"/>
        <v/>
      </c>
      <c r="I43" s="19"/>
      <c r="J43" s="39"/>
      <c r="K43" s="21"/>
      <c r="M43" s="21"/>
      <c r="N43" s="22"/>
    </row>
    <row r="44" spans="1:14" s="20" customFormat="1" x14ac:dyDescent="0.25">
      <c r="A44" s="36"/>
      <c r="B44" s="34" t="s">
        <v>25</v>
      </c>
      <c r="C44" s="35" t="s">
        <v>26</v>
      </c>
      <c r="D44" s="19"/>
      <c r="E44" s="29"/>
      <c r="F44" s="57"/>
      <c r="G44" s="22"/>
      <c r="H44" s="60" t="str">
        <f t="shared" si="0"/>
        <v/>
      </c>
      <c r="I44" s="21"/>
      <c r="J44" s="39"/>
      <c r="K44" s="41"/>
      <c r="M44" s="21"/>
      <c r="N44" s="22"/>
    </row>
    <row r="45" spans="1:14" s="22" customFormat="1" x14ac:dyDescent="0.25">
      <c r="A45" s="36"/>
      <c r="B45" s="34" t="s">
        <v>25</v>
      </c>
      <c r="C45" s="35" t="s">
        <v>26</v>
      </c>
      <c r="D45" s="19"/>
      <c r="E45" s="29"/>
      <c r="F45" s="57"/>
      <c r="H45" s="60" t="str">
        <f t="shared" si="0"/>
        <v/>
      </c>
      <c r="I45" s="21"/>
      <c r="J45" s="39"/>
      <c r="K45" s="21"/>
      <c r="L45" s="20"/>
      <c r="M45" s="21"/>
    </row>
    <row r="46" spans="1:14" s="22" customFormat="1" x14ac:dyDescent="0.25">
      <c r="A46" s="36"/>
      <c r="B46" s="34" t="s">
        <v>25</v>
      </c>
      <c r="C46" s="35" t="s">
        <v>26</v>
      </c>
      <c r="D46" s="19"/>
      <c r="E46" s="29"/>
      <c r="F46" s="38"/>
      <c r="G46" s="21"/>
      <c r="H46" s="60" t="str">
        <f t="shared" si="0"/>
        <v/>
      </c>
      <c r="I46" s="21"/>
      <c r="J46" s="39"/>
      <c r="K46" s="21"/>
      <c r="L46" s="20"/>
      <c r="M46" s="21"/>
    </row>
    <row r="47" spans="1:14" s="22" customFormat="1" x14ac:dyDescent="0.25">
      <c r="A47" s="36"/>
      <c r="B47" s="34" t="s">
        <v>25</v>
      </c>
      <c r="C47" s="35" t="s">
        <v>26</v>
      </c>
      <c r="D47" s="19"/>
      <c r="E47" s="29"/>
      <c r="F47" s="57"/>
      <c r="G47" s="21"/>
      <c r="H47" s="60" t="str">
        <f t="shared" si="0"/>
        <v/>
      </c>
      <c r="I47" s="21"/>
      <c r="J47" s="39"/>
      <c r="K47" s="21"/>
      <c r="L47" s="20"/>
      <c r="M47" s="21"/>
    </row>
    <row r="48" spans="1:14" s="22" customFormat="1" x14ac:dyDescent="0.25">
      <c r="A48" s="36"/>
      <c r="B48" s="34"/>
      <c r="C48" s="35"/>
      <c r="E48" s="39"/>
      <c r="H48" s="60" t="str">
        <f t="shared" si="0"/>
        <v/>
      </c>
      <c r="I48" s="39"/>
      <c r="J48" s="21"/>
      <c r="K48" s="21"/>
      <c r="L48" s="20"/>
      <c r="M48" s="21"/>
    </row>
    <row r="49" spans="1:17" x14ac:dyDescent="0.25">
      <c r="E49" s="25"/>
      <c r="F49" s="17"/>
      <c r="G49" s="17"/>
      <c r="H49" s="25"/>
      <c r="I49" s="25"/>
      <c r="J49" s="18"/>
      <c r="K49" s="19"/>
      <c r="L49" s="20"/>
      <c r="M49" s="21"/>
      <c r="N49" s="22"/>
    </row>
    <row r="50" spans="1:17" s="22" customFormat="1" x14ac:dyDescent="0.25">
      <c r="A50" s="71" t="s">
        <v>48</v>
      </c>
      <c r="B50" s="71"/>
      <c r="C50" s="71"/>
      <c r="D50" s="71"/>
      <c r="E50" s="71"/>
      <c r="F50" s="71"/>
      <c r="G50" s="71"/>
      <c r="H50" s="71"/>
      <c r="I50" s="54"/>
      <c r="J50" s="18"/>
      <c r="K50" s="19"/>
      <c r="L50" s="20"/>
      <c r="M50" s="21"/>
    </row>
    <row r="51" spans="1:17" s="22" customFormat="1" x14ac:dyDescent="0.25">
      <c r="A51" s="17"/>
      <c r="B51" s="24" t="s">
        <v>28</v>
      </c>
      <c r="C51" s="19" t="s">
        <v>29</v>
      </c>
      <c r="D51" s="32">
        <v>72.801864823674819</v>
      </c>
      <c r="E51" s="20">
        <v>77</v>
      </c>
      <c r="F51" s="26">
        <f t="shared" ref="F51:F60" si="8">(E51-D51)/D51</f>
        <v>5.766521484707858E-2</v>
      </c>
      <c r="G51" s="22">
        <f t="shared" ref="G51:G60" si="9">(E51-D51)/(0.075*D51)</f>
        <v>0.76886953129438107</v>
      </c>
      <c r="H51" s="60" t="str">
        <f>IF(ABS(G51)&gt;2,IF(ABS(G51)&gt;3,"XX","X"),"")</f>
        <v/>
      </c>
      <c r="I51" s="20"/>
      <c r="J51" s="26">
        <f>(E51-K51)/K51</f>
        <v>4.9132709981502959E-2</v>
      </c>
      <c r="K51" s="47">
        <v>73.393956043327989</v>
      </c>
      <c r="L51" s="47">
        <v>3.5439893023691846</v>
      </c>
      <c r="M51" s="42">
        <f>(L51/K51)</f>
        <v>4.8287209103117387E-2</v>
      </c>
      <c r="N51" s="22">
        <f>(E51-K51)/L51</f>
        <v>1.0175098311559072</v>
      </c>
    </row>
    <row r="52" spans="1:17" s="22" customFormat="1" x14ac:dyDescent="0.25">
      <c r="A52" s="17"/>
      <c r="B52" s="24" t="s">
        <v>30</v>
      </c>
      <c r="C52" s="19" t="s">
        <v>29</v>
      </c>
      <c r="D52" s="43">
        <v>37.057140388760196</v>
      </c>
      <c r="E52" s="20">
        <v>39.5</v>
      </c>
      <c r="F52" s="26">
        <f t="shared" si="8"/>
        <v>6.5921427978850408E-2</v>
      </c>
      <c r="G52" s="22">
        <f t="shared" si="9"/>
        <v>0.87895237305133889</v>
      </c>
      <c r="H52" s="60" t="str">
        <f t="shared" ref="H52:H86" si="10">IF(ABS(G52)&gt;2,IF(ABS(G52)&gt;3,"XX","X"),"")</f>
        <v/>
      </c>
      <c r="I52" s="20"/>
      <c r="J52" s="26">
        <f t="shared" ref="J52:J86" si="11">(E52-K52)/K52</f>
        <v>5.3820062208649294E-2</v>
      </c>
      <c r="K52" s="47">
        <v>37.482679839301888</v>
      </c>
      <c r="L52" s="47">
        <v>2.4447489834797431</v>
      </c>
      <c r="M52" s="42">
        <f t="shared" ref="M52:M60" si="12">(L52/K52)</f>
        <v>6.5223431034307722E-2</v>
      </c>
      <c r="N52" s="22">
        <f t="shared" ref="N52:N86" si="13">(E52-K52)/L52</f>
        <v>0.82516453604441298</v>
      </c>
    </row>
    <row r="53" spans="1:17" s="22" customFormat="1" x14ac:dyDescent="0.25">
      <c r="A53" s="17"/>
      <c r="B53" s="24" t="s">
        <v>31</v>
      </c>
      <c r="C53" s="19" t="s">
        <v>29</v>
      </c>
      <c r="D53" s="43">
        <v>51.622655405343721</v>
      </c>
      <c r="E53" s="20">
        <v>51.5</v>
      </c>
      <c r="F53" s="26">
        <f t="shared" si="8"/>
        <v>-2.3759995370370764E-3</v>
      </c>
      <c r="G53" s="22">
        <f t="shared" si="9"/>
        <v>-3.1679993827161024E-2</v>
      </c>
      <c r="H53" s="60" t="str">
        <f t="shared" si="10"/>
        <v/>
      </c>
      <c r="I53" s="20"/>
      <c r="J53" s="26">
        <f t="shared" si="11"/>
        <v>-2.7923928112880646E-2</v>
      </c>
      <c r="K53" s="47">
        <v>52.979392754747643</v>
      </c>
      <c r="L53" s="47">
        <v>2.1086479681467494</v>
      </c>
      <c r="M53" s="42">
        <f t="shared" si="12"/>
        <v>3.9801286094540735E-2</v>
      </c>
      <c r="N53" s="22">
        <f t="shared" si="13"/>
        <v>-0.70158356306759584</v>
      </c>
    </row>
    <row r="54" spans="1:17" x14ac:dyDescent="0.25">
      <c r="B54" s="24" t="s">
        <v>35</v>
      </c>
      <c r="C54" s="19" t="s">
        <v>29</v>
      </c>
      <c r="D54" s="43">
        <v>105.27843992905528</v>
      </c>
      <c r="E54" s="20">
        <v>66.400000000000006</v>
      </c>
      <c r="F54" s="26"/>
      <c r="G54" s="22"/>
      <c r="H54" s="60"/>
      <c r="J54" s="26"/>
      <c r="K54" s="49"/>
      <c r="L54" s="47"/>
      <c r="M54" s="42"/>
      <c r="N54" s="22"/>
    </row>
    <row r="55" spans="1:17" x14ac:dyDescent="0.25">
      <c r="B55" s="24" t="s">
        <v>36</v>
      </c>
      <c r="C55" s="19" t="s">
        <v>29</v>
      </c>
      <c r="D55" s="43">
        <v>149.58798713206852</v>
      </c>
      <c r="E55" s="20">
        <v>93.5</v>
      </c>
      <c r="F55" s="26"/>
      <c r="G55" s="22"/>
      <c r="H55" s="60"/>
      <c r="J55" s="26"/>
      <c r="K55" s="49"/>
      <c r="L55" s="47"/>
      <c r="M55" s="42"/>
      <c r="N55" s="22"/>
      <c r="Q55" s="66"/>
    </row>
    <row r="56" spans="1:17" x14ac:dyDescent="0.25">
      <c r="B56" s="24" t="s">
        <v>37</v>
      </c>
      <c r="C56" s="19" t="s">
        <v>29</v>
      </c>
      <c r="D56" s="43">
        <v>173.77092371711555</v>
      </c>
      <c r="E56" s="20">
        <v>110.4</v>
      </c>
      <c r="F56" s="26"/>
      <c r="G56" s="22"/>
      <c r="H56" s="60"/>
      <c r="J56" s="26"/>
      <c r="K56" s="47"/>
      <c r="L56" s="47"/>
      <c r="M56" s="42"/>
      <c r="N56" s="22"/>
      <c r="Q56" s="66"/>
    </row>
    <row r="57" spans="1:17" x14ac:dyDescent="0.25">
      <c r="B57" s="24" t="s">
        <v>38</v>
      </c>
      <c r="C57" s="19" t="s">
        <v>29</v>
      </c>
      <c r="D57" s="43">
        <v>67.691344804873708</v>
      </c>
      <c r="E57" s="20">
        <v>55.4</v>
      </c>
      <c r="F57" s="26"/>
      <c r="G57" s="22"/>
      <c r="H57" s="60"/>
      <c r="J57" s="26"/>
      <c r="K57" s="47"/>
      <c r="L57" s="49"/>
      <c r="M57" s="42"/>
      <c r="N57" s="22"/>
      <c r="Q57" s="66"/>
    </row>
    <row r="58" spans="1:17" x14ac:dyDescent="0.25">
      <c r="B58" s="24" t="s">
        <v>39</v>
      </c>
      <c r="C58" s="19" t="s">
        <v>29</v>
      </c>
      <c r="D58" s="43">
        <v>61.98733361091962</v>
      </c>
      <c r="E58" s="20">
        <v>53.9</v>
      </c>
      <c r="F58" s="26"/>
      <c r="G58" s="22"/>
      <c r="H58" s="60"/>
      <c r="J58" s="26"/>
      <c r="K58" s="47"/>
      <c r="L58" s="49"/>
      <c r="M58" s="42"/>
      <c r="N58" s="22"/>
      <c r="Q58" s="66"/>
    </row>
    <row r="59" spans="1:17" x14ac:dyDescent="0.25">
      <c r="B59" s="24" t="s">
        <v>40</v>
      </c>
      <c r="C59" s="19" t="s">
        <v>29</v>
      </c>
      <c r="D59" s="43">
        <v>51.928193552520007</v>
      </c>
      <c r="E59" s="20">
        <v>43.6</v>
      </c>
      <c r="F59" s="26"/>
      <c r="G59" s="22"/>
      <c r="H59" s="60"/>
      <c r="J59" s="26"/>
      <c r="K59" s="47"/>
      <c r="L59" s="49"/>
      <c r="M59" s="42"/>
      <c r="N59" s="22"/>
      <c r="Q59" s="66"/>
    </row>
    <row r="60" spans="1:17" x14ac:dyDescent="0.25">
      <c r="B60" s="24" t="s">
        <v>41</v>
      </c>
      <c r="C60" s="19" t="s">
        <v>29</v>
      </c>
      <c r="D60" s="43">
        <v>72.801864823674819</v>
      </c>
      <c r="E60" s="20">
        <v>76</v>
      </c>
      <c r="F60" s="26">
        <f t="shared" si="8"/>
        <v>4.3929302965947686E-2</v>
      </c>
      <c r="G60" s="22">
        <f t="shared" si="9"/>
        <v>0.58572403954596919</v>
      </c>
      <c r="H60" s="60" t="str">
        <f t="shared" si="10"/>
        <v/>
      </c>
      <c r="J60" s="26">
        <f t="shared" si="11"/>
        <v>3.0773415416657193E-2</v>
      </c>
      <c r="K60" s="47">
        <v>73.731043955260944</v>
      </c>
      <c r="L60" s="49">
        <v>4.4507705425646824</v>
      </c>
      <c r="M60" s="42">
        <f t="shared" si="12"/>
        <v>6.0364946755200606E-2</v>
      </c>
      <c r="N60" s="22">
        <f t="shared" si="13"/>
        <v>0.50978948994113005</v>
      </c>
    </row>
    <row r="61" spans="1:17" x14ac:dyDescent="0.25">
      <c r="E61" s="25"/>
      <c r="F61" s="26"/>
      <c r="G61" s="22"/>
      <c r="H61" s="60" t="str">
        <f t="shared" si="10"/>
        <v/>
      </c>
      <c r="I61" s="25"/>
      <c r="J61" s="26"/>
      <c r="K61" s="51"/>
      <c r="L61" s="51"/>
      <c r="M61" s="42"/>
      <c r="N61" s="22"/>
    </row>
    <row r="62" spans="1:17" x14ac:dyDescent="0.25">
      <c r="E62" s="25"/>
      <c r="F62" s="26"/>
      <c r="G62" s="22"/>
      <c r="H62" s="16" t="str">
        <f t="shared" si="10"/>
        <v/>
      </c>
      <c r="I62" s="25"/>
      <c r="J62" s="26"/>
      <c r="K62" s="51"/>
      <c r="L62" s="51"/>
      <c r="M62" s="42"/>
      <c r="N62" s="22"/>
    </row>
    <row r="63" spans="1:17" x14ac:dyDescent="0.25">
      <c r="A63" s="71" t="s">
        <v>49</v>
      </c>
      <c r="B63" s="71"/>
      <c r="C63" s="71"/>
      <c r="D63" s="71"/>
      <c r="E63" s="71"/>
      <c r="F63" s="71"/>
      <c r="G63" s="71"/>
      <c r="H63" s="16" t="str">
        <f t="shared" si="10"/>
        <v/>
      </c>
      <c r="I63" s="25"/>
      <c r="J63" s="26"/>
      <c r="K63" s="51"/>
      <c r="L63" s="51"/>
      <c r="M63" s="42"/>
      <c r="N63" s="22"/>
    </row>
    <row r="64" spans="1:17" x14ac:dyDescent="0.25">
      <c r="A64" s="33"/>
      <c r="E64" s="25"/>
      <c r="F64" s="26"/>
      <c r="G64" s="22"/>
      <c r="H64" s="16" t="str">
        <f t="shared" si="10"/>
        <v/>
      </c>
      <c r="I64" s="25"/>
      <c r="J64" s="26"/>
      <c r="K64" s="51"/>
      <c r="L64" s="51"/>
      <c r="M64" s="42"/>
      <c r="N64" s="22"/>
    </row>
    <row r="65" spans="1:14" x14ac:dyDescent="0.25">
      <c r="A65" s="44" t="s">
        <v>28</v>
      </c>
      <c r="B65" s="45" t="s">
        <v>42</v>
      </c>
      <c r="C65" s="19" t="s">
        <v>12</v>
      </c>
      <c r="D65" s="21">
        <v>130.09473586402876</v>
      </c>
      <c r="E65" s="19">
        <v>127</v>
      </c>
      <c r="F65" s="26">
        <f t="shared" ref="F65:F77" si="14">(E65-D65)/D65</f>
        <v>-2.3788325050010412E-2</v>
      </c>
      <c r="G65" s="22">
        <f t="shared" ref="G65:G77" si="15">(E65-D65)/(0.075*D65)</f>
        <v>-0.31717766733347214</v>
      </c>
      <c r="H65" s="60" t="str">
        <f t="shared" si="10"/>
        <v/>
      </c>
      <c r="I65" s="19"/>
      <c r="J65" s="26">
        <f t="shared" si="11"/>
        <v>-2.6512763378069178E-2</v>
      </c>
      <c r="K65" s="47">
        <v>130.45882392942195</v>
      </c>
      <c r="L65" s="47">
        <v>2.442515630067283</v>
      </c>
      <c r="M65" s="42">
        <f>(L65/K65)</f>
        <v>1.8722502292284043E-2</v>
      </c>
      <c r="N65" s="22">
        <f t="shared" si="13"/>
        <v>-1.4160908068894014</v>
      </c>
    </row>
    <row r="66" spans="1:14" x14ac:dyDescent="0.25">
      <c r="A66" s="44" t="s">
        <v>32</v>
      </c>
      <c r="B66" s="45" t="s">
        <v>42</v>
      </c>
      <c r="C66" s="19" t="s">
        <v>12</v>
      </c>
      <c r="D66" s="21">
        <v>260.64206000730655</v>
      </c>
      <c r="E66" s="19">
        <v>255</v>
      </c>
      <c r="F66" s="26">
        <f t="shared" si="14"/>
        <v>-2.1646774918631286E-2</v>
      </c>
      <c r="G66" s="22">
        <f t="shared" si="15"/>
        <v>-0.28862366558175051</v>
      </c>
      <c r="H66" s="60" t="str">
        <f t="shared" si="10"/>
        <v/>
      </c>
      <c r="I66" s="19"/>
      <c r="J66" s="26">
        <f t="shared" si="11"/>
        <v>-2.1840353662142462E-2</v>
      </c>
      <c r="K66" s="47">
        <v>260.69364132398761</v>
      </c>
      <c r="L66" s="47">
        <v>4.3499701038654051</v>
      </c>
      <c r="M66" s="42">
        <f t="shared" ref="M66:M86" si="16">(L66/K66)</f>
        <v>1.6686138111283288E-2</v>
      </c>
      <c r="N66" s="22">
        <f t="shared" si="13"/>
        <v>-1.3088920585748873</v>
      </c>
    </row>
    <row r="67" spans="1:14" x14ac:dyDescent="0.25">
      <c r="A67" s="44" t="s">
        <v>33</v>
      </c>
      <c r="B67" s="45" t="s">
        <v>42</v>
      </c>
      <c r="C67" s="19" t="s">
        <v>12</v>
      </c>
      <c r="D67" s="21">
        <v>104.32914340839557</v>
      </c>
      <c r="E67" s="19">
        <v>101</v>
      </c>
      <c r="F67" s="26">
        <f t="shared" si="14"/>
        <v>-3.1910004238831544E-2</v>
      </c>
      <c r="G67" s="22">
        <f t="shared" si="15"/>
        <v>-0.42546672318442058</v>
      </c>
      <c r="H67" s="60" t="str">
        <f t="shared" si="10"/>
        <v/>
      </c>
      <c r="I67" s="19"/>
      <c r="J67" s="26">
        <f t="shared" si="11"/>
        <v>-4.6191545798304527E-2</v>
      </c>
      <c r="K67" s="47">
        <v>105.89128200224802</v>
      </c>
      <c r="L67" s="47">
        <v>3.276126837527273</v>
      </c>
      <c r="M67" s="42">
        <f t="shared" si="16"/>
        <v>3.0938588858124529E-2</v>
      </c>
      <c r="N67" s="22">
        <f t="shared" si="13"/>
        <v>-1.4930075191898917</v>
      </c>
    </row>
    <row r="68" spans="1:14" x14ac:dyDescent="0.25">
      <c r="A68" s="44" t="s">
        <v>35</v>
      </c>
      <c r="B68" s="45" t="s">
        <v>42</v>
      </c>
      <c r="C68" s="19" t="s">
        <v>12</v>
      </c>
      <c r="D68" s="21">
        <v>51.481174170863582</v>
      </c>
      <c r="E68" s="19">
        <v>49.1</v>
      </c>
      <c r="F68" s="26">
        <f t="shared" si="14"/>
        <v>-4.6253299564624852E-2</v>
      </c>
      <c r="G68" s="22">
        <f t="shared" si="15"/>
        <v>-0.61671066086166471</v>
      </c>
      <c r="H68" s="60" t="str">
        <f t="shared" si="10"/>
        <v/>
      </c>
      <c r="I68" s="19"/>
      <c r="J68" s="26">
        <f t="shared" si="11"/>
        <v>-5.7313232959999523E-2</v>
      </c>
      <c r="K68" s="47">
        <v>52.085169450476194</v>
      </c>
      <c r="L68" s="47">
        <v>2.1470032677235706</v>
      </c>
      <c r="M68" s="42">
        <f t="shared" si="16"/>
        <v>4.1221009557528498E-2</v>
      </c>
      <c r="N68" s="22">
        <f t="shared" si="13"/>
        <v>-1.3903888714809989</v>
      </c>
    </row>
    <row r="69" spans="1:14" ht="18.75" x14ac:dyDescent="0.35">
      <c r="A69" s="44" t="s">
        <v>32</v>
      </c>
      <c r="B69" s="2" t="s">
        <v>54</v>
      </c>
      <c r="C69" s="19" t="s">
        <v>12</v>
      </c>
      <c r="D69" s="21">
        <v>118.87204471386225</v>
      </c>
      <c r="E69" s="19">
        <v>119</v>
      </c>
      <c r="F69" s="26">
        <f t="shared" si="14"/>
        <v>1.0764119221281193E-3</v>
      </c>
      <c r="G69" s="22">
        <f t="shared" si="15"/>
        <v>1.4352158961708258E-2</v>
      </c>
      <c r="H69" s="60" t="str">
        <f t="shared" si="10"/>
        <v/>
      </c>
      <c r="I69" s="19"/>
      <c r="J69" s="26">
        <f t="shared" si="11"/>
        <v>2.0268134329259342E-2</v>
      </c>
      <c r="K69" s="47">
        <v>116.63600576747652</v>
      </c>
      <c r="L69" s="47">
        <v>8.3513811278557739</v>
      </c>
      <c r="M69" s="42">
        <f t="shared" si="16"/>
        <v>7.1602084389831899E-2</v>
      </c>
      <c r="N69" s="22">
        <f t="shared" si="13"/>
        <v>0.28306626129640422</v>
      </c>
    </row>
    <row r="70" spans="1:14" ht="18.75" x14ac:dyDescent="0.35">
      <c r="A70" s="44" t="s">
        <v>33</v>
      </c>
      <c r="B70" s="2" t="s">
        <v>54</v>
      </c>
      <c r="C70" s="19" t="s">
        <v>12</v>
      </c>
      <c r="D70" s="21">
        <v>89.776175870431032</v>
      </c>
      <c r="E70" s="19">
        <v>89.1</v>
      </c>
      <c r="F70" s="26">
        <f t="shared" si="14"/>
        <v>-7.5317963131658131E-3</v>
      </c>
      <c r="G70" s="22">
        <f t="shared" si="15"/>
        <v>-0.10042395084221085</v>
      </c>
      <c r="H70" s="60" t="str">
        <f t="shared" si="10"/>
        <v/>
      </c>
      <c r="I70" s="19"/>
      <c r="J70" s="26">
        <f t="shared" si="11"/>
        <v>8.9043168564064398E-2</v>
      </c>
      <c r="K70" s="47">
        <v>81.81493862863212</v>
      </c>
      <c r="L70" s="47">
        <v>10.138913327232238</v>
      </c>
      <c r="M70" s="42">
        <f t="shared" si="16"/>
        <v>0.12392496403687338</v>
      </c>
      <c r="N70" s="22">
        <f t="shared" si="13"/>
        <v>0.71852486911006863</v>
      </c>
    </row>
    <row r="71" spans="1:14" ht="18.75" x14ac:dyDescent="0.35">
      <c r="A71" s="44" t="s">
        <v>34</v>
      </c>
      <c r="B71" s="2" t="s">
        <v>54</v>
      </c>
      <c r="C71" s="19" t="s">
        <v>12</v>
      </c>
      <c r="D71" s="21">
        <v>63.818542970216058</v>
      </c>
      <c r="E71" s="19">
        <v>60.2</v>
      </c>
      <c r="F71" s="26">
        <f t="shared" si="14"/>
        <v>-5.6700494900123605E-2</v>
      </c>
      <c r="G71" s="22">
        <f t="shared" si="15"/>
        <v>-0.75600659866831477</v>
      </c>
      <c r="H71" s="60" t="str">
        <f t="shared" si="10"/>
        <v/>
      </c>
      <c r="I71" s="19"/>
      <c r="J71" s="26">
        <f t="shared" si="11"/>
        <v>-8.9357788164237794E-3</v>
      </c>
      <c r="K71" s="48">
        <v>60.742784083261817</v>
      </c>
      <c r="L71" s="49">
        <v>2.9850544300343693</v>
      </c>
      <c r="M71" s="42">
        <f t="shared" si="16"/>
        <v>4.9142535612833819E-2</v>
      </c>
      <c r="N71" s="22">
        <f t="shared" si="13"/>
        <v>-0.1818338981696776</v>
      </c>
    </row>
    <row r="72" spans="1:14" ht="18.75" x14ac:dyDescent="0.35">
      <c r="A72" s="44" t="s">
        <v>35</v>
      </c>
      <c r="B72" s="2" t="s">
        <v>54</v>
      </c>
      <c r="C72" s="19" t="s">
        <v>12</v>
      </c>
      <c r="D72" s="21">
        <v>61.010575198184512</v>
      </c>
      <c r="E72" s="19">
        <v>59.4</v>
      </c>
      <c r="F72" s="26">
        <f t="shared" si="14"/>
        <v>-2.6398295589785539E-2</v>
      </c>
      <c r="G72" s="22">
        <f t="shared" si="15"/>
        <v>-0.35197727453047389</v>
      </c>
      <c r="H72" s="60" t="str">
        <f t="shared" si="10"/>
        <v/>
      </c>
      <c r="I72" s="19"/>
      <c r="J72" s="26">
        <f t="shared" si="11"/>
        <v>-2.92251638310119E-2</v>
      </c>
      <c r="K72" s="47">
        <v>61.188236228302806</v>
      </c>
      <c r="L72" s="47">
        <v>2.9903950820414962</v>
      </c>
      <c r="M72" s="42">
        <f t="shared" si="16"/>
        <v>4.8872058852683184E-2</v>
      </c>
      <c r="N72" s="22">
        <f t="shared" si="13"/>
        <v>-0.59799330163491515</v>
      </c>
    </row>
    <row r="73" spans="1:14" ht="18.75" x14ac:dyDescent="0.35">
      <c r="A73" s="44" t="s">
        <v>30</v>
      </c>
      <c r="B73" s="2" t="s">
        <v>55</v>
      </c>
      <c r="C73" s="19" t="s">
        <v>12</v>
      </c>
      <c r="D73" s="21">
        <v>82.716551145333838</v>
      </c>
      <c r="E73" s="19">
        <v>84.1</v>
      </c>
      <c r="F73" s="26">
        <f t="shared" si="14"/>
        <v>1.672517574185875E-2</v>
      </c>
      <c r="G73" s="22">
        <f t="shared" si="15"/>
        <v>0.22300234322478335</v>
      </c>
      <c r="H73" s="60" t="str">
        <f t="shared" si="10"/>
        <v/>
      </c>
      <c r="I73" s="19"/>
      <c r="J73" s="26">
        <f t="shared" si="11"/>
        <v>2.735099943547583E-2</v>
      </c>
      <c r="K73" s="47">
        <v>81.861019307142854</v>
      </c>
      <c r="L73" s="47">
        <v>6.4230084151123892</v>
      </c>
      <c r="M73" s="42">
        <f t="shared" si="16"/>
        <v>7.8462355703307785E-2</v>
      </c>
      <c r="N73" s="22">
        <f t="shared" si="13"/>
        <v>0.34858753844836166</v>
      </c>
    </row>
    <row r="74" spans="1:14" ht="18.75" x14ac:dyDescent="0.35">
      <c r="A74" s="44" t="s">
        <v>32</v>
      </c>
      <c r="B74" s="2" t="s">
        <v>55</v>
      </c>
      <c r="C74" s="19" t="s">
        <v>12</v>
      </c>
      <c r="D74" s="21">
        <v>278.6996621917412</v>
      </c>
      <c r="E74" s="19">
        <v>286</v>
      </c>
      <c r="F74" s="26">
        <f t="shared" si="14"/>
        <v>2.6194282945475118E-2</v>
      </c>
      <c r="G74" s="22">
        <f t="shared" si="15"/>
        <v>0.34925710593966824</v>
      </c>
      <c r="H74" s="60" t="str">
        <f t="shared" si="10"/>
        <v/>
      </c>
      <c r="I74" s="19"/>
      <c r="J74" s="26">
        <f t="shared" si="11"/>
        <v>4.0154048999437975E-2</v>
      </c>
      <c r="K74" s="47">
        <v>274.959271922379</v>
      </c>
      <c r="L74" s="47">
        <v>8.7748291053850611</v>
      </c>
      <c r="M74" s="42">
        <f t="shared" si="16"/>
        <v>3.1913195885469883E-2</v>
      </c>
      <c r="N74" s="22">
        <f t="shared" si="13"/>
        <v>1.2582271341153946</v>
      </c>
    </row>
    <row r="75" spans="1:14" ht="18.75" x14ac:dyDescent="0.35">
      <c r="A75" s="44" t="s">
        <v>33</v>
      </c>
      <c r="B75" s="2" t="s">
        <v>55</v>
      </c>
      <c r="C75" s="19" t="s">
        <v>12</v>
      </c>
      <c r="D75" s="21">
        <v>302.85375842028714</v>
      </c>
      <c r="E75" s="19">
        <v>311</v>
      </c>
      <c r="F75" s="26">
        <f t="shared" si="14"/>
        <v>2.6898268069065426E-2</v>
      </c>
      <c r="G75" s="22">
        <f t="shared" si="15"/>
        <v>0.35864357425420568</v>
      </c>
      <c r="H75" s="60" t="str">
        <f t="shared" si="10"/>
        <v/>
      </c>
      <c r="I75" s="19"/>
      <c r="J75" s="26">
        <f t="shared" si="11"/>
        <v>5.3757817679024072E-2</v>
      </c>
      <c r="K75" s="47">
        <v>295.13422798133962</v>
      </c>
      <c r="L75" s="47">
        <v>15.108691799904831</v>
      </c>
      <c r="M75" s="42">
        <f t="shared" si="16"/>
        <v>5.1192611250973248E-2</v>
      </c>
      <c r="N75" s="22">
        <f t="shared" si="13"/>
        <v>1.050108919341403</v>
      </c>
    </row>
    <row r="76" spans="1:14" ht="18.75" x14ac:dyDescent="0.35">
      <c r="A76" s="44" t="s">
        <v>36</v>
      </c>
      <c r="B76" s="2" t="s">
        <v>55</v>
      </c>
      <c r="C76" s="19" t="s">
        <v>12</v>
      </c>
      <c r="D76" s="21">
        <v>31.45863895680522</v>
      </c>
      <c r="E76" s="19">
        <v>37.1</v>
      </c>
      <c r="F76" s="26">
        <f t="shared" si="14"/>
        <v>0.17932629097338701</v>
      </c>
      <c r="G76" s="22">
        <f>(E76-D76)/4.53181</f>
        <v>1.2448361787442062</v>
      </c>
      <c r="H76" s="60" t="str">
        <f t="shared" si="10"/>
        <v/>
      </c>
      <c r="I76" s="19"/>
      <c r="J76" s="26">
        <f t="shared" si="11"/>
        <v>0.16440458058042545</v>
      </c>
      <c r="K76" s="47">
        <v>31.86177778646887</v>
      </c>
      <c r="L76" s="47">
        <v>6.2129923510420459</v>
      </c>
      <c r="M76" s="42">
        <f t="shared" si="16"/>
        <v>0.19499829522006751</v>
      </c>
      <c r="N76" s="22">
        <f t="shared" si="13"/>
        <v>0.84310778407003417</v>
      </c>
    </row>
    <row r="77" spans="1:14" ht="18.75" x14ac:dyDescent="0.35">
      <c r="A77" s="44" t="s">
        <v>37</v>
      </c>
      <c r="B77" s="2" t="s">
        <v>55</v>
      </c>
      <c r="C77" s="19" t="s">
        <v>12</v>
      </c>
      <c r="D77" s="21">
        <v>68.68272546765597</v>
      </c>
      <c r="E77" s="19">
        <v>69</v>
      </c>
      <c r="F77" s="26">
        <f t="shared" si="14"/>
        <v>4.6194225721785066E-3</v>
      </c>
      <c r="G77" s="22">
        <f t="shared" si="15"/>
        <v>6.1592300962380095E-2</v>
      </c>
      <c r="H77" s="60" t="str">
        <f t="shared" si="10"/>
        <v/>
      </c>
      <c r="I77" s="19"/>
      <c r="J77" s="26">
        <f t="shared" si="11"/>
        <v>2.9874883016342137E-2</v>
      </c>
      <c r="K77" s="48">
        <v>66.998429748970878</v>
      </c>
      <c r="L77" s="49">
        <v>5.3563465709138791</v>
      </c>
      <c r="M77" s="42">
        <f t="shared" si="16"/>
        <v>7.9947344900216183E-2</v>
      </c>
      <c r="N77" s="22">
        <f t="shared" si="13"/>
        <v>0.3736819909858114</v>
      </c>
    </row>
    <row r="78" spans="1:14" ht="18.75" x14ac:dyDescent="0.35">
      <c r="A78" s="44" t="s">
        <v>30</v>
      </c>
      <c r="B78" s="2" t="s">
        <v>56</v>
      </c>
      <c r="C78" s="19" t="s">
        <v>43</v>
      </c>
      <c r="D78" s="21">
        <v>5.1976931925557697</v>
      </c>
      <c r="E78" s="19">
        <v>5.25</v>
      </c>
      <c r="F78" s="40">
        <f t="shared" ref="F78:F84" si="17">(E78-D78)</f>
        <v>5.230680744423033E-2</v>
      </c>
      <c r="G78" s="22">
        <f t="shared" ref="G78:G84" si="18">(E78-D78)/(0.15)</f>
        <v>0.34871204962820224</v>
      </c>
      <c r="H78" s="60" t="str">
        <f t="shared" si="10"/>
        <v/>
      </c>
      <c r="I78" s="19"/>
      <c r="J78" s="40">
        <f>(E78-K78)</f>
        <v>2.0457574824273017E-2</v>
      </c>
      <c r="K78" s="47">
        <v>5.229542425175727</v>
      </c>
      <c r="L78" s="47">
        <v>4.4936383218001259E-2</v>
      </c>
      <c r="M78" s="42">
        <f t="shared" si="16"/>
        <v>8.5927944673842606E-3</v>
      </c>
      <c r="N78" s="22">
        <f t="shared" si="13"/>
        <v>0.45525637265968993</v>
      </c>
    </row>
    <row r="79" spans="1:14" ht="18.75" x14ac:dyDescent="0.35">
      <c r="A79" s="44" t="s">
        <v>31</v>
      </c>
      <c r="B79" s="2" t="s">
        <v>56</v>
      </c>
      <c r="C79" s="19" t="s">
        <v>43</v>
      </c>
      <c r="D79" s="21">
        <v>12.460942046080051</v>
      </c>
      <c r="E79" s="19">
        <v>12.6</v>
      </c>
      <c r="F79" s="40">
        <f t="shared" si="17"/>
        <v>0.13905795391994857</v>
      </c>
      <c r="G79" s="22">
        <f t="shared" si="18"/>
        <v>0.92705302613299057</v>
      </c>
      <c r="H79" s="60" t="str">
        <f t="shared" si="10"/>
        <v/>
      </c>
      <c r="I79" s="19"/>
      <c r="J79" s="40">
        <f t="shared" ref="J79:J84" si="19">(E79-K79)</f>
        <v>8.8606220063564223E-2</v>
      </c>
      <c r="K79" s="47">
        <v>12.511393779936435</v>
      </c>
      <c r="L79" s="47">
        <v>8.8323213824947733E-2</v>
      </c>
      <c r="M79" s="42">
        <f t="shared" si="16"/>
        <v>7.0594224255482157E-3</v>
      </c>
      <c r="N79" s="22">
        <f t="shared" si="13"/>
        <v>1.003204211286711</v>
      </c>
    </row>
    <row r="80" spans="1:14" ht="18.75" x14ac:dyDescent="0.35">
      <c r="A80" s="44" t="s">
        <v>32</v>
      </c>
      <c r="B80" s="2" t="s">
        <v>56</v>
      </c>
      <c r="C80" s="19" t="s">
        <v>43</v>
      </c>
      <c r="D80" s="21">
        <v>3.7502306465514965</v>
      </c>
      <c r="E80" s="19">
        <v>3.8</v>
      </c>
      <c r="F80" s="40">
        <f t="shared" si="17"/>
        <v>4.9769353448503306E-2</v>
      </c>
      <c r="G80" s="22">
        <f t="shared" si="18"/>
        <v>0.33179568965668871</v>
      </c>
      <c r="H80" s="60" t="str">
        <f t="shared" si="10"/>
        <v/>
      </c>
      <c r="I80" s="19"/>
      <c r="J80" s="40">
        <f t="shared" si="19"/>
        <v>-8.0000001014006727E-3</v>
      </c>
      <c r="K80" s="47">
        <v>3.8080000001014005</v>
      </c>
      <c r="L80" s="47">
        <v>5.7264227090555467E-2</v>
      </c>
      <c r="M80" s="42">
        <f t="shared" si="16"/>
        <v>1.5037874760774847E-2</v>
      </c>
      <c r="N80" s="22">
        <f t="shared" si="13"/>
        <v>-0.13970327563750712</v>
      </c>
    </row>
    <row r="81" spans="1:14" ht="18.75" x14ac:dyDescent="0.35">
      <c r="A81" s="44" t="s">
        <v>33</v>
      </c>
      <c r="B81" s="2" t="s">
        <v>56</v>
      </c>
      <c r="C81" s="19" t="s">
        <v>43</v>
      </c>
      <c r="D81" s="21">
        <v>16.039431959406855</v>
      </c>
      <c r="E81" s="19">
        <v>16.100000000000001</v>
      </c>
      <c r="F81" s="40">
        <f t="shared" si="17"/>
        <v>6.0568040593146577E-2</v>
      </c>
      <c r="G81" s="22">
        <f t="shared" si="18"/>
        <v>0.40378693728764387</v>
      </c>
      <c r="H81" s="60" t="str">
        <f t="shared" si="10"/>
        <v/>
      </c>
      <c r="I81" s="19"/>
      <c r="J81" s="40">
        <f t="shared" si="19"/>
        <v>2.3562827353266869E-2</v>
      </c>
      <c r="K81" s="47">
        <v>16.076437172646735</v>
      </c>
      <c r="L81" s="47">
        <v>8.4789459680824589E-2</v>
      </c>
      <c r="M81" s="42">
        <f t="shared" si="16"/>
        <v>5.2741449346183295E-3</v>
      </c>
      <c r="N81" s="22">
        <f t="shared" si="13"/>
        <v>0.27789807178822817</v>
      </c>
    </row>
    <row r="82" spans="1:14" ht="18.75" x14ac:dyDescent="0.35">
      <c r="A82" s="44" t="s">
        <v>34</v>
      </c>
      <c r="B82" s="2" t="s">
        <v>56</v>
      </c>
      <c r="C82" s="19" t="s">
        <v>43</v>
      </c>
      <c r="D82" s="21">
        <v>8.2443325194408921</v>
      </c>
      <c r="E82" s="19">
        <v>8.3000000000000007</v>
      </c>
      <c r="F82" s="40">
        <f t="shared" si="17"/>
        <v>5.566748055910864E-2</v>
      </c>
      <c r="G82" s="22">
        <f t="shared" si="18"/>
        <v>0.37111653706072428</v>
      </c>
      <c r="H82" s="60" t="str">
        <f t="shared" si="10"/>
        <v/>
      </c>
      <c r="I82" s="19"/>
      <c r="J82" s="40">
        <f t="shared" si="19"/>
        <v>2.9484327781947428E-2</v>
      </c>
      <c r="K82" s="48">
        <v>8.2705156722180533</v>
      </c>
      <c r="L82" s="49">
        <v>5.2209333337318052E-2</v>
      </c>
      <c r="M82" s="42">
        <f t="shared" si="16"/>
        <v>6.3127059311062442E-3</v>
      </c>
      <c r="N82" s="22">
        <f t="shared" si="13"/>
        <v>0.56473289155892548</v>
      </c>
    </row>
    <row r="83" spans="1:14" ht="18.75" x14ac:dyDescent="0.35">
      <c r="A83" s="44" t="s">
        <v>35</v>
      </c>
      <c r="B83" s="2" t="s">
        <v>56</v>
      </c>
      <c r="C83" s="19" t="s">
        <v>43</v>
      </c>
      <c r="D83" s="21">
        <v>20.940102272348167</v>
      </c>
      <c r="E83" s="19">
        <v>21</v>
      </c>
      <c r="F83" s="40">
        <f t="shared" si="17"/>
        <v>5.9897727651833321E-2</v>
      </c>
      <c r="G83" s="22">
        <f t="shared" si="18"/>
        <v>0.39931818434555549</v>
      </c>
      <c r="H83" s="60" t="str">
        <f t="shared" si="10"/>
        <v/>
      </c>
      <c r="I83" s="19"/>
      <c r="J83" s="40">
        <f t="shared" si="19"/>
        <v>5.50463402778405E-2</v>
      </c>
      <c r="K83" s="47">
        <v>20.94495365972216</v>
      </c>
      <c r="L83" s="47">
        <v>6.0416704674286746E-2</v>
      </c>
      <c r="M83" s="42">
        <f t="shared" si="16"/>
        <v>2.8845470682740191E-3</v>
      </c>
      <c r="N83" s="22">
        <f t="shared" si="13"/>
        <v>0.91111126590901503</v>
      </c>
    </row>
    <row r="84" spans="1:14" ht="18.75" x14ac:dyDescent="0.35">
      <c r="A84" s="44" t="s">
        <v>36</v>
      </c>
      <c r="B84" s="2" t="s">
        <v>56</v>
      </c>
      <c r="C84" s="19" t="s">
        <v>43</v>
      </c>
      <c r="D84" s="21">
        <v>20.934026079869604</v>
      </c>
      <c r="E84" s="19">
        <v>21</v>
      </c>
      <c r="F84" s="40">
        <f t="shared" si="17"/>
        <v>6.597392013039638E-2</v>
      </c>
      <c r="G84" s="22">
        <f t="shared" si="18"/>
        <v>0.43982613420264255</v>
      </c>
      <c r="H84" s="60" t="str">
        <f t="shared" si="10"/>
        <v/>
      </c>
      <c r="I84" s="19"/>
      <c r="J84" s="40">
        <f t="shared" si="19"/>
        <v>3.9852259179212979E-2</v>
      </c>
      <c r="K84" s="47">
        <v>20.960147740820787</v>
      </c>
      <c r="L84" s="47">
        <v>5.8378769300559241E-2</v>
      </c>
      <c r="M84" s="42">
        <f t="shared" si="16"/>
        <v>2.7852269946964203E-3</v>
      </c>
      <c r="N84" s="22">
        <f>(E84-K84)/L84</f>
        <v>0.68264986837999708</v>
      </c>
    </row>
    <row r="85" spans="1:14" ht="18.75" x14ac:dyDescent="0.35">
      <c r="A85" s="44" t="s">
        <v>31</v>
      </c>
      <c r="B85" s="2" t="s">
        <v>57</v>
      </c>
      <c r="C85" s="19" t="s">
        <v>50</v>
      </c>
      <c r="D85" s="21">
        <v>5.0559711409923729</v>
      </c>
      <c r="E85" s="19">
        <v>5.17</v>
      </c>
      <c r="F85" s="26">
        <f>(E85-D85)/D85</f>
        <v>2.2553304959182532E-2</v>
      </c>
      <c r="G85" s="22">
        <f>(E85-D85)/(0.075*D85)</f>
        <v>0.30071073278910043</v>
      </c>
      <c r="H85" s="60" t="str">
        <f t="shared" si="10"/>
        <v/>
      </c>
      <c r="I85" s="19"/>
      <c r="J85" s="26">
        <f t="shared" si="11"/>
        <v>1.161795772831088E-2</v>
      </c>
      <c r="K85" s="47">
        <v>5.1106249750743364</v>
      </c>
      <c r="L85" s="47">
        <v>0.1292310802072065</v>
      </c>
      <c r="M85" s="42">
        <f t="shared" si="16"/>
        <v>2.5286746892502474E-2</v>
      </c>
      <c r="N85" s="22">
        <f t="shared" si="13"/>
        <v>0.45944849203815968</v>
      </c>
    </row>
    <row r="86" spans="1:14" ht="18.75" x14ac:dyDescent="0.35">
      <c r="A86" s="44" t="s">
        <v>32</v>
      </c>
      <c r="B86" s="2" t="s">
        <v>57</v>
      </c>
      <c r="C86" s="19" t="s">
        <v>50</v>
      </c>
      <c r="D86" s="21">
        <v>4.0534273858831273</v>
      </c>
      <c r="E86" s="19">
        <v>4.12</v>
      </c>
      <c r="F86" s="26">
        <f>(E86-D86)/D86</f>
        <v>1.6423783573556845E-2</v>
      </c>
      <c r="G86" s="22">
        <f>(E86-D86)/(0.075*D86)</f>
        <v>0.21898378098075791</v>
      </c>
      <c r="H86" s="60" t="str">
        <f t="shared" si="10"/>
        <v/>
      </c>
      <c r="I86" s="19"/>
      <c r="J86" s="26">
        <f t="shared" si="11"/>
        <v>-2.844762118768451E-3</v>
      </c>
      <c r="K86" s="47">
        <v>4.1317538568560597</v>
      </c>
      <c r="L86" s="47">
        <v>9.928598085693488E-2</v>
      </c>
      <c r="M86" s="42">
        <f t="shared" si="16"/>
        <v>2.4029984431958324E-2</v>
      </c>
      <c r="N86" s="22">
        <f t="shared" si="13"/>
        <v>-0.11838385192564259</v>
      </c>
    </row>
    <row r="87" spans="1:14" x14ac:dyDescent="0.25">
      <c r="A87" s="46"/>
      <c r="B87" s="2"/>
      <c r="C87" s="28"/>
      <c r="F87" s="19"/>
      <c r="G87" s="26"/>
      <c r="H87" s="32"/>
      <c r="J87" s="42"/>
      <c r="M87" s="22"/>
    </row>
    <row r="89" spans="1:14" x14ac:dyDescent="0.25">
      <c r="F89" s="68" t="s">
        <v>58</v>
      </c>
      <c r="G89" s="68"/>
      <c r="H89" s="50">
        <f>COUNTA(G8:G86)</f>
        <v>41</v>
      </c>
    </row>
    <row r="90" spans="1:14" x14ac:dyDescent="0.25">
      <c r="F90" s="68" t="s">
        <v>59</v>
      </c>
      <c r="G90" s="68"/>
      <c r="H90" s="50">
        <f>COUNTIF(H8:H86,"=X")</f>
        <v>0</v>
      </c>
    </row>
    <row r="91" spans="1:14" x14ac:dyDescent="0.25">
      <c r="F91" s="68" t="s">
        <v>67</v>
      </c>
      <c r="G91" s="68"/>
      <c r="H91" s="50">
        <f>COUNTIF(H8:H86,"=XX")</f>
        <v>0</v>
      </c>
    </row>
  </sheetData>
  <sheetProtection password="DC07" sheet="1" objects="1" scenarios="1" selectLockedCells="1" selectUnlockedCells="1"/>
  <mergeCells count="9">
    <mergeCell ref="D1:E1"/>
    <mergeCell ref="F91:G91"/>
    <mergeCell ref="F3:H3"/>
    <mergeCell ref="J3:N3"/>
    <mergeCell ref="A7:D7"/>
    <mergeCell ref="A50:H50"/>
    <mergeCell ref="A63:G63"/>
    <mergeCell ref="F89:G89"/>
    <mergeCell ref="F90:G90"/>
  </mergeCells>
  <pageMargins left="0.75" right="0.75" top="1" bottom="1" header="0.5" footer="0.5"/>
  <pageSetup paperSize="9" scale="57" orientation="portrait" r:id="rId1"/>
  <headerFooter alignWithMargins="0">
    <oddHeader>&amp;CDefinitieve rapportering resultaten LABS 2012 - v1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O89"/>
  <sheetViews>
    <sheetView zoomScale="75" zoomScaleNormal="75" workbookViewId="0">
      <pane ySplit="5" topLeftCell="A33" activePane="bottomLeft" state="frozen"/>
      <selection activeCell="E3" sqref="E3"/>
      <selection pane="bottomLeft" activeCell="E3" sqref="E3"/>
    </sheetView>
  </sheetViews>
  <sheetFormatPr defaultRowHeight="15.75" x14ac:dyDescent="0.25"/>
  <cols>
    <col min="1" max="1" width="19.85546875" style="17" bestFit="1" customWidth="1"/>
    <col min="2" max="2" width="26.5703125" style="24" bestFit="1" customWidth="1"/>
    <col min="3" max="3" width="16.5703125" style="19" bestFit="1" customWidth="1"/>
    <col min="4" max="4" width="12.7109375" style="21" bestFit="1" customWidth="1"/>
    <col min="5" max="5" width="10.28515625" style="29" bestFit="1" customWidth="1"/>
    <col min="6" max="6" width="14.5703125" style="25" bestFit="1" customWidth="1"/>
    <col min="7" max="7" width="9.85546875" style="18" bestFit="1" customWidth="1"/>
    <col min="8" max="8" width="12.140625" style="19" bestFit="1" customWidth="1"/>
    <col min="9" max="9" width="9.140625" style="20"/>
    <col min="10" max="10" width="14.5703125" style="21" bestFit="1" customWidth="1"/>
    <col min="11" max="11" width="7.5703125" style="22" bestFit="1" customWidth="1"/>
    <col min="12" max="12" width="10.85546875" style="22" bestFit="1" customWidth="1"/>
    <col min="13" max="14" width="10.85546875" style="17" bestFit="1" customWidth="1"/>
    <col min="15" max="16384" width="9.140625" style="17"/>
  </cols>
  <sheetData>
    <row r="1" spans="1:15" x14ac:dyDescent="0.25">
      <c r="A1" s="1" t="s">
        <v>44</v>
      </c>
      <c r="B1" s="2"/>
      <c r="C1" s="3" t="s">
        <v>45</v>
      </c>
      <c r="D1" s="67" t="s">
        <v>68</v>
      </c>
      <c r="E1" s="67"/>
      <c r="F1" s="5">
        <v>10</v>
      </c>
    </row>
    <row r="2" spans="1:15" x14ac:dyDescent="0.25">
      <c r="B2" s="6"/>
      <c r="C2" s="23"/>
      <c r="D2" s="4"/>
      <c r="F2" s="5"/>
    </row>
    <row r="3" spans="1:15" ht="47.25" customHeight="1" x14ac:dyDescent="0.25">
      <c r="A3" s="52"/>
      <c r="B3" s="52"/>
      <c r="C3" s="52"/>
      <c r="D3" s="52"/>
      <c r="E3" s="52"/>
      <c r="F3" s="69" t="s">
        <v>60</v>
      </c>
      <c r="G3" s="69"/>
      <c r="H3" s="69"/>
      <c r="I3" s="53"/>
      <c r="J3" s="70" t="s">
        <v>61</v>
      </c>
      <c r="K3" s="70"/>
      <c r="L3" s="70"/>
      <c r="M3" s="70"/>
      <c r="N3" s="70"/>
      <c r="O3" s="22"/>
    </row>
    <row r="4" spans="1:15" s="9" customFormat="1" x14ac:dyDescent="0.25">
      <c r="A4" s="1" t="s">
        <v>0</v>
      </c>
      <c r="B4" s="6" t="s">
        <v>1</v>
      </c>
      <c r="C4" s="7" t="s">
        <v>2</v>
      </c>
      <c r="D4" s="8" t="s">
        <v>3</v>
      </c>
      <c r="E4" s="9" t="s">
        <v>4</v>
      </c>
      <c r="F4" s="10" t="s">
        <v>5</v>
      </c>
      <c r="G4" s="11" t="s">
        <v>9</v>
      </c>
      <c r="H4" s="12" t="s">
        <v>10</v>
      </c>
      <c r="I4" s="12"/>
      <c r="J4" s="10" t="s">
        <v>5</v>
      </c>
      <c r="K4" s="13" t="s">
        <v>6</v>
      </c>
      <c r="L4" s="12" t="s">
        <v>7</v>
      </c>
      <c r="M4" s="14" t="s">
        <v>8</v>
      </c>
      <c r="N4" s="12" t="s">
        <v>9</v>
      </c>
    </row>
    <row r="5" spans="1:15" s="9" customFormat="1" x14ac:dyDescent="0.25">
      <c r="A5" s="1"/>
      <c r="B5" s="6"/>
      <c r="C5" s="7"/>
      <c r="D5" s="15"/>
      <c r="F5" s="10" t="s">
        <v>11</v>
      </c>
      <c r="G5" s="10" t="s">
        <v>11</v>
      </c>
      <c r="J5" s="10" t="s">
        <v>51</v>
      </c>
      <c r="K5" s="13"/>
      <c r="L5" s="12" t="s">
        <v>52</v>
      </c>
      <c r="M5" s="12" t="s">
        <v>52</v>
      </c>
      <c r="N5" s="12" t="s">
        <v>52</v>
      </c>
    </row>
    <row r="6" spans="1:15" x14ac:dyDescent="0.25">
      <c r="E6" s="25"/>
      <c r="F6" s="17"/>
      <c r="G6" s="17"/>
      <c r="H6" s="25"/>
      <c r="I6" s="25"/>
      <c r="J6" s="18"/>
      <c r="K6" s="19"/>
      <c r="L6" s="20"/>
      <c r="M6" s="21"/>
      <c r="N6" s="22"/>
    </row>
    <row r="7" spans="1:15" x14ac:dyDescent="0.25">
      <c r="A7" s="71" t="s">
        <v>46</v>
      </c>
      <c r="B7" s="71"/>
      <c r="C7" s="71"/>
      <c r="D7" s="71"/>
      <c r="E7" s="25"/>
      <c r="F7" s="17"/>
      <c r="G7" s="17"/>
      <c r="H7" s="25"/>
      <c r="I7" s="25"/>
      <c r="J7" s="26"/>
      <c r="K7" s="19"/>
      <c r="L7" s="20"/>
      <c r="M7" s="21"/>
      <c r="N7" s="22"/>
    </row>
    <row r="8" spans="1:15" ht="13.5" customHeight="1" x14ac:dyDescent="0.25">
      <c r="A8" s="1" t="s">
        <v>13</v>
      </c>
      <c r="B8" s="27" t="s">
        <v>14</v>
      </c>
      <c r="C8" s="28" t="s">
        <v>15</v>
      </c>
      <c r="D8" s="21">
        <v>30.55</v>
      </c>
      <c r="E8" s="16">
        <v>31.6</v>
      </c>
      <c r="F8" s="38">
        <f>(E8-D8)/D8</f>
        <v>3.436988543371524E-2</v>
      </c>
      <c r="G8" s="22">
        <f>(E8-D8)/(D8*0.04)</f>
        <v>0.85924713584288115</v>
      </c>
      <c r="H8" s="60" t="str">
        <f t="shared" ref="H8:H48" si="0">IF(ABS(G8)&gt;2,IF(ABS(G8)&gt;3,"XX","X"),"")</f>
        <v/>
      </c>
      <c r="I8" s="29"/>
      <c r="J8" s="30"/>
      <c r="K8" s="31"/>
      <c r="L8" s="20"/>
      <c r="M8" s="21"/>
      <c r="N8" s="22"/>
    </row>
    <row r="9" spans="1:15" x14ac:dyDescent="0.25">
      <c r="A9" s="1" t="s">
        <v>16</v>
      </c>
      <c r="B9" s="27" t="s">
        <v>17</v>
      </c>
      <c r="C9" s="28" t="s">
        <v>18</v>
      </c>
      <c r="D9" s="21">
        <v>130.5</v>
      </c>
      <c r="E9" s="32">
        <v>131</v>
      </c>
      <c r="F9" s="40">
        <f>E9-D9</f>
        <v>0.5</v>
      </c>
      <c r="G9" s="22">
        <f>(E9-D9)/1</f>
        <v>0.5</v>
      </c>
      <c r="H9" s="60" t="str">
        <f t="shared" si="0"/>
        <v/>
      </c>
      <c r="I9" s="32"/>
      <c r="J9" s="32"/>
      <c r="K9" s="31"/>
      <c r="L9" s="20"/>
      <c r="M9" s="21"/>
      <c r="N9" s="22"/>
    </row>
    <row r="10" spans="1:15" x14ac:dyDescent="0.25">
      <c r="A10" s="1"/>
      <c r="B10" s="27"/>
      <c r="C10" s="28"/>
      <c r="D10" s="17"/>
      <c r="E10" s="17"/>
      <c r="F10" s="37"/>
      <c r="G10" s="22"/>
      <c r="H10" s="60" t="str">
        <f t="shared" si="0"/>
        <v/>
      </c>
      <c r="I10" s="29"/>
      <c r="J10" s="30"/>
      <c r="K10" s="19"/>
      <c r="L10" s="20"/>
      <c r="M10" s="21"/>
      <c r="N10" s="22"/>
    </row>
    <row r="11" spans="1:15" x14ac:dyDescent="0.25">
      <c r="A11" s="33" t="s">
        <v>19</v>
      </c>
      <c r="B11" s="34" t="s">
        <v>20</v>
      </c>
      <c r="C11" s="35" t="s">
        <v>21</v>
      </c>
      <c r="D11" s="32">
        <v>5.91</v>
      </c>
      <c r="E11" s="32">
        <v>5.9</v>
      </c>
      <c r="F11" s="38">
        <f>(E11-D11)/D11</f>
        <v>-1.6920473773265291E-3</v>
      </c>
      <c r="G11" s="22">
        <f>(E11-D11)/((12.5-0.53*D11)/2/100*D11)</f>
        <v>-3.6125140158769581E-2</v>
      </c>
      <c r="H11" s="60" t="str">
        <f t="shared" si="0"/>
        <v/>
      </c>
      <c r="I11" s="21"/>
      <c r="J11" s="30"/>
      <c r="K11" s="19"/>
      <c r="L11" s="20"/>
      <c r="M11" s="21"/>
      <c r="N11" s="22"/>
    </row>
    <row r="12" spans="1:15" x14ac:dyDescent="0.25">
      <c r="A12" s="33"/>
      <c r="B12" s="34" t="s">
        <v>20</v>
      </c>
      <c r="C12" s="35" t="s">
        <v>21</v>
      </c>
      <c r="D12" s="32"/>
      <c r="E12" s="32"/>
      <c r="F12" s="38"/>
      <c r="G12" s="22"/>
      <c r="H12" s="60" t="str">
        <f t="shared" si="0"/>
        <v/>
      </c>
      <c r="I12" s="21"/>
      <c r="J12" s="30"/>
      <c r="K12" s="19"/>
      <c r="L12" s="20"/>
      <c r="M12" s="21"/>
      <c r="N12" s="22"/>
    </row>
    <row r="13" spans="1:15" s="20" customFormat="1" x14ac:dyDescent="0.25">
      <c r="A13" s="36"/>
      <c r="B13" s="34" t="s">
        <v>20</v>
      </c>
      <c r="C13" s="35" t="s">
        <v>21</v>
      </c>
      <c r="D13" s="32"/>
      <c r="E13" s="32"/>
      <c r="F13" s="38"/>
      <c r="G13" s="22"/>
      <c r="H13" s="60" t="str">
        <f t="shared" si="0"/>
        <v/>
      </c>
      <c r="I13" s="21"/>
      <c r="J13" s="30"/>
      <c r="K13" s="19"/>
      <c r="M13" s="21"/>
      <c r="N13" s="22"/>
    </row>
    <row r="14" spans="1:15" s="20" customFormat="1" x14ac:dyDescent="0.25">
      <c r="A14" s="36"/>
      <c r="B14" s="34"/>
      <c r="C14" s="35"/>
      <c r="D14" s="32"/>
      <c r="E14" s="32"/>
      <c r="F14" s="38"/>
      <c r="G14" s="22"/>
      <c r="H14" s="60" t="str">
        <f t="shared" si="0"/>
        <v/>
      </c>
      <c r="I14" s="21"/>
      <c r="J14" s="30"/>
      <c r="K14" s="19"/>
      <c r="M14" s="21"/>
      <c r="N14" s="22"/>
    </row>
    <row r="15" spans="1:15" s="20" customFormat="1" x14ac:dyDescent="0.25">
      <c r="A15" s="33" t="s">
        <v>22</v>
      </c>
      <c r="B15" s="34" t="s">
        <v>20</v>
      </c>
      <c r="C15" s="35" t="s">
        <v>21</v>
      </c>
      <c r="D15" s="32">
        <v>10.8</v>
      </c>
      <c r="E15" s="32">
        <v>11</v>
      </c>
      <c r="F15" s="38">
        <f t="shared" ref="F15" si="1">(E15-D15)/D15</f>
        <v>1.8518518518518452E-2</v>
      </c>
      <c r="G15" s="22">
        <f>(E15-D15)/((12.5-0.53*D15)/2/100*D15)</f>
        <v>0.54659145568236289</v>
      </c>
      <c r="H15" s="60" t="str">
        <f t="shared" si="0"/>
        <v/>
      </c>
      <c r="I15" s="21"/>
      <c r="J15" s="30"/>
      <c r="K15" s="19"/>
      <c r="M15" s="21"/>
      <c r="N15" s="22"/>
    </row>
    <row r="16" spans="1:15" s="20" customFormat="1" x14ac:dyDescent="0.25">
      <c r="A16" s="33"/>
      <c r="B16" s="34" t="s">
        <v>20</v>
      </c>
      <c r="C16" s="35" t="s">
        <v>21</v>
      </c>
      <c r="D16" s="32"/>
      <c r="E16" s="32"/>
      <c r="F16" s="38"/>
      <c r="G16" s="22"/>
      <c r="H16" s="60" t="str">
        <f t="shared" si="0"/>
        <v/>
      </c>
      <c r="I16" s="21"/>
      <c r="J16" s="30"/>
      <c r="K16" s="19"/>
      <c r="M16" s="21"/>
      <c r="N16" s="22"/>
    </row>
    <row r="17" spans="1:14" s="20" customFormat="1" x14ac:dyDescent="0.25">
      <c r="A17" s="36"/>
      <c r="B17" s="34" t="s">
        <v>20</v>
      </c>
      <c r="C17" s="35" t="s">
        <v>21</v>
      </c>
      <c r="D17" s="32"/>
      <c r="E17" s="32"/>
      <c r="F17" s="38"/>
      <c r="G17" s="22"/>
      <c r="H17" s="60" t="str">
        <f t="shared" si="0"/>
        <v/>
      </c>
      <c r="I17" s="19"/>
      <c r="J17" s="37"/>
      <c r="K17" s="19"/>
      <c r="M17" s="21"/>
      <c r="N17" s="22"/>
    </row>
    <row r="18" spans="1:14" s="20" customFormat="1" x14ac:dyDescent="0.25">
      <c r="A18" s="36"/>
      <c r="B18" s="34"/>
      <c r="C18" s="35"/>
      <c r="D18" s="17"/>
      <c r="E18" s="17"/>
      <c r="F18" s="37"/>
      <c r="G18" s="22"/>
      <c r="H18" s="60" t="str">
        <f t="shared" si="0"/>
        <v/>
      </c>
      <c r="I18" s="19"/>
      <c r="J18" s="37"/>
      <c r="K18" s="19"/>
      <c r="M18" s="21"/>
      <c r="N18" s="22"/>
    </row>
    <row r="19" spans="1:14" s="20" customFormat="1" x14ac:dyDescent="0.25">
      <c r="A19" s="36"/>
      <c r="B19" s="34"/>
      <c r="C19" s="35"/>
      <c r="D19" s="17"/>
      <c r="E19" s="17"/>
      <c r="F19" s="37"/>
      <c r="G19" s="22"/>
      <c r="H19" s="60" t="str">
        <f t="shared" si="0"/>
        <v/>
      </c>
      <c r="I19" s="19"/>
      <c r="J19" s="37"/>
      <c r="K19" s="19"/>
      <c r="M19" s="21"/>
      <c r="N19" s="22"/>
    </row>
    <row r="20" spans="1:14" s="20" customFormat="1" ht="18" x14ac:dyDescent="0.25">
      <c r="A20" s="9" t="s">
        <v>23</v>
      </c>
      <c r="B20" s="24"/>
      <c r="C20" s="19" t="s">
        <v>53</v>
      </c>
      <c r="D20" s="21">
        <v>10.32</v>
      </c>
      <c r="E20" s="59">
        <v>9.6999999999999993</v>
      </c>
      <c r="F20" s="38">
        <f>(E20-D20)/D20</f>
        <v>-6.0077519379845054E-2</v>
      </c>
      <c r="G20" s="22">
        <f>(E20-D20)/(D20*0.075)</f>
        <v>-0.80103359173126742</v>
      </c>
      <c r="H20" s="60" t="str">
        <f t="shared" si="0"/>
        <v/>
      </c>
      <c r="I20" s="32"/>
      <c r="J20" s="30"/>
      <c r="K20" s="31"/>
      <c r="M20" s="21"/>
      <c r="N20" s="22"/>
    </row>
    <row r="21" spans="1:14" s="20" customFormat="1" ht="18" customHeight="1" x14ac:dyDescent="0.25">
      <c r="A21" s="17"/>
      <c r="B21" s="24"/>
      <c r="C21" s="19"/>
      <c r="D21" s="32"/>
      <c r="E21" s="32"/>
      <c r="F21" s="38"/>
      <c r="G21" s="22"/>
      <c r="H21" s="60" t="str">
        <f t="shared" si="0"/>
        <v/>
      </c>
      <c r="I21" s="32"/>
      <c r="J21" s="38"/>
      <c r="K21" s="19"/>
      <c r="M21" s="21"/>
      <c r="N21" s="22"/>
    </row>
    <row r="22" spans="1:14" s="20" customFormat="1" ht="18" customHeight="1" x14ac:dyDescent="0.25">
      <c r="A22" s="17"/>
      <c r="B22" s="24"/>
      <c r="C22" s="19"/>
      <c r="D22" s="17"/>
      <c r="E22" s="17"/>
      <c r="F22" s="37"/>
      <c r="G22" s="22"/>
      <c r="H22" s="60" t="str">
        <f t="shared" si="0"/>
        <v/>
      </c>
      <c r="I22" s="32"/>
      <c r="J22" s="38"/>
      <c r="K22" s="19"/>
      <c r="M22" s="21"/>
      <c r="N22" s="22"/>
    </row>
    <row r="23" spans="1:14" s="20" customFormat="1" x14ac:dyDescent="0.25">
      <c r="A23" s="17"/>
      <c r="B23" s="24"/>
      <c r="C23" s="19"/>
      <c r="D23" s="19"/>
      <c r="E23" s="58"/>
      <c r="F23" s="57"/>
      <c r="G23" s="22"/>
      <c r="H23" s="60" t="str">
        <f t="shared" si="0"/>
        <v/>
      </c>
      <c r="I23" s="29"/>
      <c r="J23" s="38"/>
      <c r="K23" s="19"/>
      <c r="M23" s="21"/>
      <c r="N23" s="22"/>
    </row>
    <row r="24" spans="1:14" s="20" customFormat="1" x14ac:dyDescent="0.25">
      <c r="A24" s="33" t="s">
        <v>47</v>
      </c>
      <c r="B24" s="27"/>
      <c r="C24" s="28"/>
      <c r="D24" s="19"/>
      <c r="E24" s="29"/>
      <c r="F24" s="38"/>
      <c r="G24" s="22"/>
      <c r="H24" s="60" t="str">
        <f t="shared" si="0"/>
        <v/>
      </c>
      <c r="I24" s="29"/>
      <c r="J24" s="38"/>
      <c r="K24" s="19"/>
      <c r="M24" s="21"/>
      <c r="N24" s="22"/>
    </row>
    <row r="25" spans="1:14" s="20" customFormat="1" x14ac:dyDescent="0.25">
      <c r="A25" s="33" t="s">
        <v>24</v>
      </c>
      <c r="B25" s="34" t="s">
        <v>25</v>
      </c>
      <c r="C25" s="35" t="s">
        <v>26</v>
      </c>
      <c r="D25" s="21">
        <v>5.65</v>
      </c>
      <c r="E25" s="21">
        <v>5.5</v>
      </c>
      <c r="F25" s="38">
        <f>(E25-D25)/D25</f>
        <v>-2.6548672566371743E-2</v>
      </c>
      <c r="G25" s="22">
        <f>(E25-D25)/(D25*0.075)</f>
        <v>-0.35398230088495658</v>
      </c>
      <c r="H25" s="60" t="str">
        <f t="shared" si="0"/>
        <v/>
      </c>
      <c r="I25" s="29"/>
      <c r="J25" s="38"/>
      <c r="K25" s="19"/>
      <c r="M25" s="21"/>
      <c r="N25" s="22"/>
    </row>
    <row r="26" spans="1:14" s="20" customFormat="1" x14ac:dyDescent="0.25">
      <c r="A26" s="36"/>
      <c r="B26" s="34" t="s">
        <v>25</v>
      </c>
      <c r="C26" s="35" t="s">
        <v>26</v>
      </c>
      <c r="D26" s="21">
        <v>12.24</v>
      </c>
      <c r="E26" s="21">
        <v>12.3</v>
      </c>
      <c r="F26" s="38">
        <f t="shared" ref="F26:F27" si="2">(E26-D26)/D26</f>
        <v>4.9019607843137662E-3</v>
      </c>
      <c r="G26" s="22">
        <f t="shared" ref="G26:G27" si="3">(E26-D26)/(D26*0.075)</f>
        <v>6.5359477124183551E-2</v>
      </c>
      <c r="H26" s="60" t="str">
        <f t="shared" si="0"/>
        <v/>
      </c>
      <c r="I26" s="29"/>
      <c r="J26" s="38"/>
      <c r="K26" s="19"/>
      <c r="M26" s="21"/>
      <c r="N26" s="22"/>
    </row>
    <row r="27" spans="1:14" s="20" customFormat="1" x14ac:dyDescent="0.25">
      <c r="A27" s="36"/>
      <c r="B27" s="34" t="s">
        <v>25</v>
      </c>
      <c r="C27" s="35" t="s">
        <v>26</v>
      </c>
      <c r="D27" s="21">
        <v>19.21</v>
      </c>
      <c r="E27" s="21">
        <v>18.899999999999999</v>
      </c>
      <c r="F27" s="38">
        <f t="shared" si="2"/>
        <v>-1.613742842269663E-2</v>
      </c>
      <c r="G27" s="22">
        <f t="shared" si="3"/>
        <v>-0.21516571230262174</v>
      </c>
      <c r="H27" s="60" t="str">
        <f t="shared" si="0"/>
        <v/>
      </c>
      <c r="I27" s="29"/>
      <c r="J27" s="38"/>
      <c r="K27" s="19"/>
      <c r="M27" s="21"/>
      <c r="N27" s="22"/>
    </row>
    <row r="28" spans="1:14" s="20" customFormat="1" x14ac:dyDescent="0.25">
      <c r="A28" s="36"/>
      <c r="B28" s="34" t="s">
        <v>25</v>
      </c>
      <c r="C28" s="35" t="s">
        <v>26</v>
      </c>
      <c r="D28" s="21"/>
      <c r="E28" s="21" t="s">
        <v>62</v>
      </c>
      <c r="F28" s="39"/>
      <c r="G28" s="22"/>
      <c r="H28" s="60" t="str">
        <f t="shared" si="0"/>
        <v/>
      </c>
      <c r="I28" s="29"/>
      <c r="J28" s="38"/>
      <c r="K28" s="19"/>
      <c r="M28" s="21"/>
      <c r="N28" s="22"/>
    </row>
    <row r="29" spans="1:14" s="20" customFormat="1" x14ac:dyDescent="0.25">
      <c r="A29" s="36"/>
      <c r="B29" s="34" t="s">
        <v>25</v>
      </c>
      <c r="C29" s="35" t="s">
        <v>26</v>
      </c>
      <c r="D29" s="21"/>
      <c r="E29" s="21" t="s">
        <v>62</v>
      </c>
      <c r="F29" s="39"/>
      <c r="G29" s="22"/>
      <c r="H29" s="60" t="str">
        <f t="shared" si="0"/>
        <v/>
      </c>
      <c r="I29" s="29"/>
      <c r="J29" s="38"/>
      <c r="K29" s="19"/>
      <c r="M29" s="21"/>
      <c r="N29" s="22"/>
    </row>
    <row r="30" spans="1:14" s="20" customFormat="1" x14ac:dyDescent="0.25">
      <c r="A30" s="36"/>
      <c r="B30" s="34"/>
      <c r="C30" s="35"/>
      <c r="D30" s="21"/>
      <c r="E30" s="21"/>
      <c r="F30" s="39"/>
      <c r="G30" s="22"/>
      <c r="H30" s="60" t="str">
        <f t="shared" si="0"/>
        <v/>
      </c>
      <c r="I30" s="29"/>
      <c r="J30" s="38"/>
      <c r="K30" s="19"/>
      <c r="M30" s="21"/>
      <c r="N30" s="22"/>
    </row>
    <row r="31" spans="1:14" s="20" customFormat="1" x14ac:dyDescent="0.25">
      <c r="A31" s="33" t="s">
        <v>24</v>
      </c>
      <c r="B31" s="34" t="s">
        <v>25</v>
      </c>
      <c r="C31" s="35" t="s">
        <v>26</v>
      </c>
      <c r="D31" s="21"/>
      <c r="E31" s="21"/>
      <c r="F31" s="39"/>
      <c r="G31" s="22"/>
      <c r="H31" s="60" t="str">
        <f t="shared" si="0"/>
        <v/>
      </c>
      <c r="I31" s="29"/>
      <c r="J31" s="38"/>
      <c r="K31" s="19"/>
      <c r="M31" s="21"/>
      <c r="N31" s="22"/>
    </row>
    <row r="32" spans="1:14" s="20" customFormat="1" x14ac:dyDescent="0.25">
      <c r="A32" s="36"/>
      <c r="B32" s="34" t="s">
        <v>25</v>
      </c>
      <c r="C32" s="35" t="s">
        <v>26</v>
      </c>
      <c r="D32" s="21"/>
      <c r="E32" s="21"/>
      <c r="F32" s="39"/>
      <c r="G32" s="22"/>
      <c r="H32" s="60" t="str">
        <f t="shared" si="0"/>
        <v/>
      </c>
      <c r="I32" s="29"/>
      <c r="J32" s="38"/>
      <c r="K32" s="19"/>
      <c r="M32" s="21"/>
      <c r="N32" s="22"/>
    </row>
    <row r="33" spans="1:14" s="20" customFormat="1" x14ac:dyDescent="0.25">
      <c r="A33" s="36"/>
      <c r="B33" s="34" t="s">
        <v>25</v>
      </c>
      <c r="C33" s="35" t="s">
        <v>26</v>
      </c>
      <c r="D33" s="21"/>
      <c r="E33" s="21"/>
      <c r="F33" s="39"/>
      <c r="G33" s="22"/>
      <c r="H33" s="60" t="str">
        <f t="shared" si="0"/>
        <v/>
      </c>
      <c r="I33" s="29"/>
      <c r="J33" s="38"/>
      <c r="K33" s="19"/>
      <c r="M33" s="21"/>
      <c r="N33" s="22"/>
    </row>
    <row r="34" spans="1:14" s="20" customFormat="1" x14ac:dyDescent="0.25">
      <c r="A34" s="36"/>
      <c r="B34" s="34" t="s">
        <v>25</v>
      </c>
      <c r="C34" s="35" t="s">
        <v>26</v>
      </c>
      <c r="D34" s="21"/>
      <c r="E34" s="21"/>
      <c r="F34" s="39"/>
      <c r="G34" s="22"/>
      <c r="H34" s="60" t="str">
        <f t="shared" si="0"/>
        <v/>
      </c>
      <c r="I34" s="29"/>
      <c r="J34" s="38"/>
      <c r="K34" s="19"/>
      <c r="M34" s="21"/>
      <c r="N34" s="22"/>
    </row>
    <row r="35" spans="1:14" s="20" customFormat="1" x14ac:dyDescent="0.25">
      <c r="A35" s="36"/>
      <c r="B35" s="34" t="s">
        <v>25</v>
      </c>
      <c r="C35" s="35" t="s">
        <v>26</v>
      </c>
      <c r="D35" s="21"/>
      <c r="E35" s="21"/>
      <c r="F35" s="39"/>
      <c r="G35" s="22"/>
      <c r="H35" s="60" t="str">
        <f t="shared" si="0"/>
        <v/>
      </c>
      <c r="I35" s="29"/>
      <c r="J35" s="38"/>
      <c r="K35" s="19"/>
      <c r="M35" s="21"/>
      <c r="N35" s="22"/>
    </row>
    <row r="36" spans="1:14" s="20" customFormat="1" x14ac:dyDescent="0.25">
      <c r="A36" s="33"/>
      <c r="B36" s="27"/>
      <c r="C36" s="28"/>
      <c r="D36" s="41"/>
      <c r="E36" s="21"/>
      <c r="F36" s="38"/>
      <c r="G36" s="22"/>
      <c r="H36" s="60" t="str">
        <f t="shared" si="0"/>
        <v/>
      </c>
      <c r="I36" s="29"/>
      <c r="J36" s="38"/>
      <c r="K36" s="19"/>
      <c r="M36" s="21"/>
      <c r="N36" s="22"/>
    </row>
    <row r="37" spans="1:14" s="20" customFormat="1" x14ac:dyDescent="0.25">
      <c r="A37" s="33" t="s">
        <v>27</v>
      </c>
      <c r="B37" s="34" t="s">
        <v>25</v>
      </c>
      <c r="C37" s="35" t="s">
        <v>26</v>
      </c>
      <c r="D37" s="21">
        <v>79.13</v>
      </c>
      <c r="E37" s="58">
        <v>78.900000000000006</v>
      </c>
      <c r="F37" s="38">
        <f>(E37-D37)/D37</f>
        <v>-2.9066093769744695E-3</v>
      </c>
      <c r="G37" s="22">
        <f>(E37-D37)/(D37*0.05)</f>
        <v>-5.8132187539489386E-2</v>
      </c>
      <c r="H37" s="60" t="str">
        <f t="shared" si="0"/>
        <v/>
      </c>
      <c r="I37" s="21"/>
      <c r="J37" s="39"/>
      <c r="K37" s="31"/>
      <c r="M37" s="21"/>
      <c r="N37" s="22"/>
    </row>
    <row r="38" spans="1:14" s="20" customFormat="1" x14ac:dyDescent="0.25">
      <c r="A38" s="36"/>
      <c r="B38" s="34" t="s">
        <v>25</v>
      </c>
      <c r="C38" s="35" t="s">
        <v>26</v>
      </c>
      <c r="D38" s="21">
        <v>130.99</v>
      </c>
      <c r="E38" s="21">
        <v>128.4</v>
      </c>
      <c r="F38" s="38">
        <f t="shared" ref="F38:F39" si="4">(E38-D38)/D38</f>
        <v>-1.9772501717688396E-2</v>
      </c>
      <c r="G38" s="22">
        <f t="shared" ref="G38:G39" si="5">(E38-D38)/(D38*0.05)</f>
        <v>-0.39545003435376791</v>
      </c>
      <c r="H38" s="60" t="str">
        <f t="shared" si="0"/>
        <v/>
      </c>
      <c r="I38" s="21"/>
      <c r="J38" s="39"/>
      <c r="K38" s="31"/>
      <c r="M38" s="21"/>
      <c r="N38" s="22"/>
    </row>
    <row r="39" spans="1:14" s="20" customFormat="1" x14ac:dyDescent="0.25">
      <c r="A39" s="36"/>
      <c r="B39" s="34" t="s">
        <v>25</v>
      </c>
      <c r="C39" s="35" t="s">
        <v>26</v>
      </c>
      <c r="D39" s="21">
        <v>182.78</v>
      </c>
      <c r="E39" s="21">
        <v>179.8</v>
      </c>
      <c r="F39" s="38">
        <f t="shared" si="4"/>
        <v>-1.6303753145858354E-2</v>
      </c>
      <c r="G39" s="22">
        <f t="shared" si="5"/>
        <v>-0.32607506291716704</v>
      </c>
      <c r="H39" s="60" t="str">
        <f t="shared" si="0"/>
        <v/>
      </c>
      <c r="I39" s="21"/>
      <c r="J39" s="39"/>
      <c r="K39" s="40"/>
      <c r="M39" s="21"/>
      <c r="N39" s="22"/>
    </row>
    <row r="40" spans="1:14" s="20" customFormat="1" x14ac:dyDescent="0.25">
      <c r="A40" s="36"/>
      <c r="B40" s="34" t="s">
        <v>25</v>
      </c>
      <c r="C40" s="35" t="s">
        <v>26</v>
      </c>
      <c r="D40" s="21"/>
      <c r="E40" s="21" t="s">
        <v>62</v>
      </c>
      <c r="F40" s="39"/>
      <c r="G40" s="22"/>
      <c r="H40" s="60" t="str">
        <f t="shared" si="0"/>
        <v/>
      </c>
      <c r="I40" s="21"/>
      <c r="J40" s="39"/>
      <c r="K40" s="21"/>
      <c r="M40" s="21"/>
      <c r="N40" s="22"/>
    </row>
    <row r="41" spans="1:14" s="20" customFormat="1" x14ac:dyDescent="0.25">
      <c r="A41" s="36"/>
      <c r="B41" s="34" t="s">
        <v>25</v>
      </c>
      <c r="C41" s="35" t="s">
        <v>26</v>
      </c>
      <c r="D41" s="21"/>
      <c r="E41" s="21" t="s">
        <v>62</v>
      </c>
      <c r="F41" s="39"/>
      <c r="G41" s="22"/>
      <c r="H41" s="60" t="str">
        <f t="shared" si="0"/>
        <v/>
      </c>
      <c r="I41" s="21"/>
      <c r="J41" s="39"/>
      <c r="K41" s="21"/>
      <c r="M41" s="21"/>
      <c r="N41" s="22"/>
    </row>
    <row r="42" spans="1:14" s="20" customFormat="1" x14ac:dyDescent="0.25">
      <c r="A42" s="36"/>
      <c r="B42" s="34"/>
      <c r="C42" s="35"/>
      <c r="D42" s="19"/>
      <c r="E42" s="58"/>
      <c r="F42" s="57"/>
      <c r="G42" s="22"/>
      <c r="H42" s="60" t="str">
        <f t="shared" si="0"/>
        <v/>
      </c>
      <c r="I42" s="21"/>
      <c r="J42" s="39"/>
      <c r="K42" s="21"/>
      <c r="M42" s="21"/>
      <c r="N42" s="22"/>
    </row>
    <row r="43" spans="1:14" s="20" customFormat="1" x14ac:dyDescent="0.25">
      <c r="A43" s="33" t="s">
        <v>27</v>
      </c>
      <c r="B43" s="34" t="s">
        <v>25</v>
      </c>
      <c r="C43" s="35" t="s">
        <v>26</v>
      </c>
      <c r="D43" s="19"/>
      <c r="E43" s="29"/>
      <c r="F43" s="57"/>
      <c r="G43" s="22"/>
      <c r="H43" s="60" t="str">
        <f t="shared" si="0"/>
        <v/>
      </c>
      <c r="I43" s="19"/>
      <c r="J43" s="39"/>
      <c r="K43" s="21"/>
      <c r="M43" s="21"/>
      <c r="N43" s="22"/>
    </row>
    <row r="44" spans="1:14" s="20" customFormat="1" x14ac:dyDescent="0.25">
      <c r="A44" s="36"/>
      <c r="B44" s="34" t="s">
        <v>25</v>
      </c>
      <c r="C44" s="35" t="s">
        <v>26</v>
      </c>
      <c r="D44" s="19"/>
      <c r="E44" s="29"/>
      <c r="F44" s="57"/>
      <c r="G44" s="22"/>
      <c r="H44" s="60" t="str">
        <f t="shared" si="0"/>
        <v/>
      </c>
      <c r="I44" s="21"/>
      <c r="J44" s="39"/>
      <c r="K44" s="41"/>
      <c r="M44" s="21"/>
      <c r="N44" s="22"/>
    </row>
    <row r="45" spans="1:14" s="22" customFormat="1" x14ac:dyDescent="0.25">
      <c r="A45" s="36"/>
      <c r="B45" s="34" t="s">
        <v>25</v>
      </c>
      <c r="C45" s="35" t="s">
        <v>26</v>
      </c>
      <c r="D45" s="19"/>
      <c r="E45" s="29"/>
      <c r="F45" s="57"/>
      <c r="H45" s="60" t="str">
        <f t="shared" si="0"/>
        <v/>
      </c>
      <c r="I45" s="21"/>
      <c r="J45" s="39"/>
      <c r="K45" s="21"/>
      <c r="L45" s="20"/>
      <c r="M45" s="21"/>
    </row>
    <row r="46" spans="1:14" s="22" customFormat="1" x14ac:dyDescent="0.25">
      <c r="A46" s="36"/>
      <c r="B46" s="34" t="s">
        <v>25</v>
      </c>
      <c r="C46" s="35" t="s">
        <v>26</v>
      </c>
      <c r="D46" s="19"/>
      <c r="E46" s="29"/>
      <c r="F46" s="38"/>
      <c r="G46" s="21"/>
      <c r="H46" s="60" t="str">
        <f t="shared" si="0"/>
        <v/>
      </c>
      <c r="I46" s="21"/>
      <c r="J46" s="39"/>
      <c r="K46" s="21"/>
      <c r="L46" s="20"/>
      <c r="M46" s="21"/>
    </row>
    <row r="47" spans="1:14" s="22" customFormat="1" x14ac:dyDescent="0.25">
      <c r="A47" s="36"/>
      <c r="B47" s="34" t="s">
        <v>25</v>
      </c>
      <c r="C47" s="35" t="s">
        <v>26</v>
      </c>
      <c r="D47" s="19"/>
      <c r="E47" s="29"/>
      <c r="F47" s="57"/>
      <c r="G47" s="21"/>
      <c r="H47" s="60" t="str">
        <f t="shared" si="0"/>
        <v/>
      </c>
      <c r="I47" s="21"/>
      <c r="J47" s="39"/>
      <c r="K47" s="21"/>
      <c r="L47" s="20"/>
      <c r="M47" s="21"/>
    </row>
    <row r="48" spans="1:14" s="22" customFormat="1" x14ac:dyDescent="0.25">
      <c r="A48" s="36"/>
      <c r="B48" s="34"/>
      <c r="C48" s="35"/>
      <c r="E48" s="39"/>
      <c r="H48" s="60" t="str">
        <f t="shared" si="0"/>
        <v/>
      </c>
      <c r="I48" s="39"/>
      <c r="J48" s="21"/>
      <c r="K48" s="21"/>
      <c r="L48" s="20"/>
      <c r="M48" s="21"/>
    </row>
    <row r="49" spans="1:14" x14ac:dyDescent="0.25">
      <c r="E49" s="25"/>
      <c r="F49" s="17"/>
      <c r="G49" s="17"/>
      <c r="H49" s="25"/>
      <c r="I49" s="25"/>
      <c r="J49" s="18"/>
      <c r="K49" s="19"/>
      <c r="L49" s="20"/>
      <c r="M49" s="21"/>
      <c r="N49" s="22"/>
    </row>
    <row r="50" spans="1:14" x14ac:dyDescent="0.25">
      <c r="E50" s="25"/>
      <c r="F50" s="26"/>
      <c r="G50" s="22"/>
      <c r="H50" s="16" t="str">
        <f t="shared" ref="H50:H72" si="6">IF(ABS(G50)&gt;2,IF(ABS(G50)&gt;3,"XX","X"),"")</f>
        <v/>
      </c>
      <c r="I50" s="25"/>
      <c r="J50" s="26"/>
      <c r="K50" s="19"/>
      <c r="L50" s="20"/>
      <c r="M50" s="42"/>
      <c r="N50" s="22"/>
    </row>
    <row r="51" spans="1:14" x14ac:dyDescent="0.25">
      <c r="A51" s="71" t="s">
        <v>49</v>
      </c>
      <c r="B51" s="71"/>
      <c r="C51" s="71"/>
      <c r="D51" s="71"/>
      <c r="E51" s="71"/>
      <c r="F51" s="71"/>
      <c r="G51" s="71"/>
      <c r="H51" s="16" t="str">
        <f t="shared" si="6"/>
        <v/>
      </c>
      <c r="I51" s="25"/>
      <c r="J51" s="26"/>
      <c r="K51" s="47"/>
      <c r="L51" s="47"/>
      <c r="M51" s="42"/>
      <c r="N51" s="22"/>
    </row>
    <row r="52" spans="1:14" x14ac:dyDescent="0.25">
      <c r="A52" s="33"/>
      <c r="E52" s="25"/>
      <c r="F52" s="26"/>
      <c r="G52" s="22"/>
      <c r="H52" s="16" t="str">
        <f t="shared" si="6"/>
        <v/>
      </c>
      <c r="I52" s="25"/>
      <c r="J52" s="26"/>
      <c r="K52" s="47"/>
      <c r="L52" s="47"/>
      <c r="M52" s="42"/>
      <c r="N52" s="22"/>
    </row>
    <row r="53" spans="1:14" x14ac:dyDescent="0.25">
      <c r="A53" s="44" t="s">
        <v>28</v>
      </c>
      <c r="B53" s="45" t="s">
        <v>42</v>
      </c>
      <c r="C53" s="19" t="s">
        <v>12</v>
      </c>
      <c r="D53" s="21">
        <v>130.09473586402876</v>
      </c>
      <c r="E53" s="19">
        <v>130</v>
      </c>
      <c r="F53" s="26">
        <f t="shared" ref="F53:F65" si="7">(E53-D53)/D53</f>
        <v>-7.2820674410514492E-4</v>
      </c>
      <c r="G53" s="22">
        <f t="shared" ref="G53:G65" si="8">(E53-D53)/(0.075*D53)</f>
        <v>-9.7094232547352659E-3</v>
      </c>
      <c r="H53" s="60" t="str">
        <f t="shared" si="6"/>
        <v/>
      </c>
      <c r="I53" s="19"/>
      <c r="J53" s="26">
        <f t="shared" ref="J53:J74" si="9">(E53-K53)/K53</f>
        <v>-3.5170018830629388E-3</v>
      </c>
      <c r="K53" s="47">
        <v>130.45882392942195</v>
      </c>
      <c r="L53" s="47">
        <v>2.442515630067283</v>
      </c>
      <c r="M53" s="42">
        <f>(L53/K53)</f>
        <v>1.8722502292284043E-2</v>
      </c>
      <c r="N53" s="22">
        <f t="shared" ref="N53:N74" si="10">(E53-K53)/L53</f>
        <v>-0.18784892255093341</v>
      </c>
    </row>
    <row r="54" spans="1:14" x14ac:dyDescent="0.25">
      <c r="A54" s="44" t="s">
        <v>32</v>
      </c>
      <c r="B54" s="45" t="s">
        <v>42</v>
      </c>
      <c r="C54" s="19" t="s">
        <v>12</v>
      </c>
      <c r="D54" s="21">
        <v>260.64206000730655</v>
      </c>
      <c r="E54" s="19">
        <v>262</v>
      </c>
      <c r="F54" s="26">
        <f t="shared" si="7"/>
        <v>5.2099802796807954E-3</v>
      </c>
      <c r="G54" s="22">
        <f t="shared" si="8"/>
        <v>6.9466403729077281E-2</v>
      </c>
      <c r="H54" s="60" t="str">
        <f t="shared" si="6"/>
        <v/>
      </c>
      <c r="I54" s="19"/>
      <c r="J54" s="26">
        <f t="shared" si="9"/>
        <v>5.0110876098771575E-3</v>
      </c>
      <c r="K54" s="47">
        <v>260.69364132398761</v>
      </c>
      <c r="L54" s="47">
        <v>4.3499701038654051</v>
      </c>
      <c r="M54" s="42">
        <f t="shared" ref="M54:M74" si="11">(L54/K54)</f>
        <v>1.6686138111283288E-2</v>
      </c>
      <c r="N54" s="22">
        <f t="shared" si="10"/>
        <v>0.30031440327637127</v>
      </c>
    </row>
    <row r="55" spans="1:14" x14ac:dyDescent="0.25">
      <c r="A55" s="44" t="s">
        <v>33</v>
      </c>
      <c r="B55" s="45" t="s">
        <v>42</v>
      </c>
      <c r="C55" s="19" t="s">
        <v>12</v>
      </c>
      <c r="D55" s="21">
        <v>104.32914340839557</v>
      </c>
      <c r="E55" s="19">
        <v>105</v>
      </c>
      <c r="F55" s="26">
        <f t="shared" si="7"/>
        <v>6.4301936130959211E-3</v>
      </c>
      <c r="G55" s="22">
        <f t="shared" si="8"/>
        <v>8.5735914841278946E-2</v>
      </c>
      <c r="H55" s="60" t="str">
        <f t="shared" si="6"/>
        <v/>
      </c>
      <c r="I55" s="19"/>
      <c r="J55" s="26">
        <f t="shared" si="9"/>
        <v>-8.4169535526928234E-3</v>
      </c>
      <c r="K55" s="47">
        <v>105.89128200224802</v>
      </c>
      <c r="L55" s="47">
        <v>3.276126837527273</v>
      </c>
      <c r="M55" s="42">
        <f t="shared" si="11"/>
        <v>3.0938588858124529E-2</v>
      </c>
      <c r="N55" s="22">
        <f t="shared" si="10"/>
        <v>-0.27205357009948161</v>
      </c>
    </row>
    <row r="56" spans="1:14" x14ac:dyDescent="0.25">
      <c r="A56" s="44" t="s">
        <v>35</v>
      </c>
      <c r="B56" s="45" t="s">
        <v>42</v>
      </c>
      <c r="C56" s="19" t="s">
        <v>12</v>
      </c>
      <c r="D56" s="21">
        <v>51.481174170863582</v>
      </c>
      <c r="E56" s="19">
        <v>52</v>
      </c>
      <c r="F56" s="26">
        <f t="shared" si="7"/>
        <v>1.007797194785145E-2</v>
      </c>
      <c r="G56" s="22">
        <f t="shared" si="8"/>
        <v>0.13437295930468601</v>
      </c>
      <c r="H56" s="60" t="str">
        <f t="shared" si="6"/>
        <v/>
      </c>
      <c r="I56" s="19"/>
      <c r="J56" s="26">
        <f t="shared" si="9"/>
        <v>-1.6351958028508451E-3</v>
      </c>
      <c r="K56" s="47">
        <v>52.085169450476194</v>
      </c>
      <c r="L56" s="47">
        <v>2.1470032677235706</v>
      </c>
      <c r="M56" s="42">
        <f t="shared" si="11"/>
        <v>4.1221009557528498E-2</v>
      </c>
      <c r="N56" s="22">
        <f t="shared" si="10"/>
        <v>-3.9668989682767171E-2</v>
      </c>
    </row>
    <row r="57" spans="1:14" ht="18.75" x14ac:dyDescent="0.35">
      <c r="A57" s="44" t="s">
        <v>32</v>
      </c>
      <c r="B57" s="2" t="s">
        <v>54</v>
      </c>
      <c r="C57" s="19" t="s">
        <v>12</v>
      </c>
      <c r="D57" s="21">
        <v>118.87204471386225</v>
      </c>
      <c r="E57" s="19">
        <v>104</v>
      </c>
      <c r="F57" s="26">
        <f t="shared" si="7"/>
        <v>-0.12510969042099726</v>
      </c>
      <c r="G57" s="22">
        <f t="shared" si="8"/>
        <v>-1.668129205613297</v>
      </c>
      <c r="H57" s="60" t="str">
        <f t="shared" si="6"/>
        <v/>
      </c>
      <c r="I57" s="19"/>
      <c r="J57" s="26">
        <f t="shared" si="9"/>
        <v>-0.10833709268703386</v>
      </c>
      <c r="K57" s="47">
        <v>116.63600576747652</v>
      </c>
      <c r="L57" s="47">
        <v>8.3513811278557739</v>
      </c>
      <c r="M57" s="42">
        <f t="shared" si="11"/>
        <v>7.1602084389831899E-2</v>
      </c>
      <c r="N57" s="22">
        <f t="shared" si="10"/>
        <v>-1.5130438395787629</v>
      </c>
    </row>
    <row r="58" spans="1:14" ht="18.75" x14ac:dyDescent="0.35">
      <c r="A58" s="44" t="s">
        <v>33</v>
      </c>
      <c r="B58" s="2" t="s">
        <v>54</v>
      </c>
      <c r="C58" s="19" t="s">
        <v>12</v>
      </c>
      <c r="D58" s="21">
        <v>89.776175870431032</v>
      </c>
      <c r="E58" s="19">
        <v>68</v>
      </c>
      <c r="F58" s="26">
        <f t="shared" si="7"/>
        <v>-0.24256074241633302</v>
      </c>
      <c r="G58" s="22">
        <f t="shared" si="8"/>
        <v>-3.2341432322177739</v>
      </c>
      <c r="H58" s="60" t="str">
        <f t="shared" si="6"/>
        <v>XX</v>
      </c>
      <c r="I58" s="19"/>
      <c r="J58" s="26">
        <f t="shared" si="9"/>
        <v>-0.16885594318343003</v>
      </c>
      <c r="K58" s="47">
        <v>81.81493862863212</v>
      </c>
      <c r="L58" s="47">
        <v>10.138913327232238</v>
      </c>
      <c r="M58" s="42">
        <f t="shared" si="11"/>
        <v>0.12392496403687338</v>
      </c>
      <c r="N58" s="22">
        <f t="shared" si="10"/>
        <v>-1.3625660051286166</v>
      </c>
    </row>
    <row r="59" spans="1:14" ht="18.75" x14ac:dyDescent="0.35">
      <c r="A59" s="44" t="s">
        <v>34</v>
      </c>
      <c r="B59" s="2" t="s">
        <v>54</v>
      </c>
      <c r="C59" s="19" t="s">
        <v>12</v>
      </c>
      <c r="D59" s="21">
        <v>63.818542970216058</v>
      </c>
      <c r="E59" s="19">
        <v>62</v>
      </c>
      <c r="F59" s="26">
        <f t="shared" si="7"/>
        <v>-2.8495526309097446E-2</v>
      </c>
      <c r="G59" s="22">
        <f t="shared" si="8"/>
        <v>-0.37994035078796595</v>
      </c>
      <c r="H59" s="60" t="str">
        <f t="shared" si="6"/>
        <v/>
      </c>
      <c r="I59" s="19"/>
      <c r="J59" s="26">
        <f t="shared" si="9"/>
        <v>2.0697370654181441E-2</v>
      </c>
      <c r="K59" s="48">
        <v>60.742784083261817</v>
      </c>
      <c r="L59" s="49">
        <v>2.9850544300343693</v>
      </c>
      <c r="M59" s="42">
        <f t="shared" si="11"/>
        <v>4.9142535612833819E-2</v>
      </c>
      <c r="N59" s="22">
        <f t="shared" si="10"/>
        <v>0.42117018171883297</v>
      </c>
    </row>
    <row r="60" spans="1:14" ht="18.75" x14ac:dyDescent="0.35">
      <c r="A60" s="44" t="s">
        <v>35</v>
      </c>
      <c r="B60" s="2" t="s">
        <v>54</v>
      </c>
      <c r="C60" s="19" t="s">
        <v>12</v>
      </c>
      <c r="D60" s="21">
        <v>61.010575198184512</v>
      </c>
      <c r="E60" s="19">
        <v>65</v>
      </c>
      <c r="F60" s="26">
        <f t="shared" si="7"/>
        <v>6.5389070482557946E-2</v>
      </c>
      <c r="G60" s="22">
        <f t="shared" si="8"/>
        <v>0.87185427310077257</v>
      </c>
      <c r="H60" s="60" t="str">
        <f t="shared" si="6"/>
        <v/>
      </c>
      <c r="I60" s="19"/>
      <c r="J60" s="26">
        <f t="shared" si="9"/>
        <v>6.2295696144515619E-2</v>
      </c>
      <c r="K60" s="47">
        <v>61.188236228302806</v>
      </c>
      <c r="L60" s="47">
        <v>2.9903950820414962</v>
      </c>
      <c r="M60" s="42">
        <f t="shared" si="11"/>
        <v>4.8872058852683184E-2</v>
      </c>
      <c r="N60" s="22">
        <f t="shared" si="10"/>
        <v>1.2746689541419933</v>
      </c>
    </row>
    <row r="61" spans="1:14" ht="18.75" x14ac:dyDescent="0.35">
      <c r="A61" s="44" t="s">
        <v>30</v>
      </c>
      <c r="B61" s="2" t="s">
        <v>55</v>
      </c>
      <c r="C61" s="19" t="s">
        <v>12</v>
      </c>
      <c r="D61" s="21">
        <v>82.716551145333838</v>
      </c>
      <c r="E61" s="19">
        <v>86</v>
      </c>
      <c r="F61" s="26">
        <f t="shared" si="7"/>
        <v>3.969518565754885E-2</v>
      </c>
      <c r="G61" s="22">
        <f t="shared" si="8"/>
        <v>0.52926914210065135</v>
      </c>
      <c r="H61" s="60" t="str">
        <f t="shared" si="6"/>
        <v/>
      </c>
      <c r="I61" s="19"/>
      <c r="J61" s="26">
        <f t="shared" si="9"/>
        <v>5.0561069577299972E-2</v>
      </c>
      <c r="K61" s="47">
        <v>81.861019307142854</v>
      </c>
      <c r="L61" s="47">
        <v>6.4230084151123892</v>
      </c>
      <c r="M61" s="42">
        <f t="shared" si="11"/>
        <v>7.8462355703307785E-2</v>
      </c>
      <c r="N61" s="22">
        <f t="shared" si="10"/>
        <v>0.64439907678133135</v>
      </c>
    </row>
    <row r="62" spans="1:14" ht="18.75" x14ac:dyDescent="0.35">
      <c r="A62" s="44" t="s">
        <v>32</v>
      </c>
      <c r="B62" s="2" t="s">
        <v>55</v>
      </c>
      <c r="C62" s="19" t="s">
        <v>12</v>
      </c>
      <c r="D62" s="21">
        <v>278.6996621917412</v>
      </c>
      <c r="E62" s="19">
        <v>270</v>
      </c>
      <c r="F62" s="26">
        <f t="shared" si="7"/>
        <v>-3.1215187429096916E-2</v>
      </c>
      <c r="G62" s="22">
        <f t="shared" si="8"/>
        <v>-0.41620249905462559</v>
      </c>
      <c r="H62" s="60" t="str">
        <f t="shared" si="6"/>
        <v/>
      </c>
      <c r="I62" s="19"/>
      <c r="J62" s="26">
        <f t="shared" si="9"/>
        <v>-1.8036387308222889E-2</v>
      </c>
      <c r="K62" s="47">
        <v>274.959271922379</v>
      </c>
      <c r="L62" s="47">
        <v>8.7748291053850611</v>
      </c>
      <c r="M62" s="42">
        <f t="shared" si="11"/>
        <v>3.1913195885469883E-2</v>
      </c>
      <c r="N62" s="22">
        <f t="shared" si="10"/>
        <v>-0.56517020021911613</v>
      </c>
    </row>
    <row r="63" spans="1:14" ht="18.75" x14ac:dyDescent="0.35">
      <c r="A63" s="44" t="s">
        <v>33</v>
      </c>
      <c r="B63" s="2" t="s">
        <v>55</v>
      </c>
      <c r="C63" s="19" t="s">
        <v>12</v>
      </c>
      <c r="D63" s="21">
        <v>302.85375842028714</v>
      </c>
      <c r="E63" s="19">
        <v>298</v>
      </c>
      <c r="F63" s="26">
        <f t="shared" si="7"/>
        <v>-1.6026739920959817E-2</v>
      </c>
      <c r="G63" s="22">
        <f t="shared" si="8"/>
        <v>-0.21368986561279754</v>
      </c>
      <c r="H63" s="60" t="str">
        <f t="shared" si="6"/>
        <v/>
      </c>
      <c r="I63" s="19"/>
      <c r="J63" s="26">
        <f t="shared" si="9"/>
        <v>9.7100632422802997E-3</v>
      </c>
      <c r="K63" s="47">
        <v>295.13422798133962</v>
      </c>
      <c r="L63" s="47">
        <v>15.108691799904831</v>
      </c>
      <c r="M63" s="42">
        <f t="shared" si="11"/>
        <v>5.1192611250973248E-2</v>
      </c>
      <c r="N63" s="22">
        <f t="shared" si="10"/>
        <v>0.18967704528054713</v>
      </c>
    </row>
    <row r="64" spans="1:14" ht="18.75" x14ac:dyDescent="0.35">
      <c r="A64" s="44" t="s">
        <v>36</v>
      </c>
      <c r="B64" s="2" t="s">
        <v>55</v>
      </c>
      <c r="C64" s="19" t="s">
        <v>12</v>
      </c>
      <c r="D64" s="21">
        <v>31.45863895680522</v>
      </c>
      <c r="E64" s="19">
        <v>36</v>
      </c>
      <c r="F64" s="26">
        <f t="shared" si="7"/>
        <v>0.14435974326258574</v>
      </c>
      <c r="G64" s="22">
        <f>(E64-D64)/4.53181</f>
        <v>1.0021075559643453</v>
      </c>
      <c r="H64" s="60" t="str">
        <f t="shared" si="6"/>
        <v/>
      </c>
      <c r="I64" s="19"/>
      <c r="J64" s="26">
        <f t="shared" si="9"/>
        <v>0.12988045554973893</v>
      </c>
      <c r="K64" s="47">
        <v>31.86177778646887</v>
      </c>
      <c r="L64" s="47">
        <v>6.2129923510420459</v>
      </c>
      <c r="M64" s="42">
        <f t="shared" si="11"/>
        <v>0.19499829522006751</v>
      </c>
      <c r="N64" s="22">
        <f t="shared" si="10"/>
        <v>0.66605944120260585</v>
      </c>
    </row>
    <row r="65" spans="1:14" ht="18.75" x14ac:dyDescent="0.35">
      <c r="A65" s="44" t="s">
        <v>37</v>
      </c>
      <c r="B65" s="2" t="s">
        <v>55</v>
      </c>
      <c r="C65" s="19" t="s">
        <v>12</v>
      </c>
      <c r="D65" s="21">
        <v>68.68272546765597</v>
      </c>
      <c r="E65" s="19">
        <v>64</v>
      </c>
      <c r="F65" s="26">
        <f t="shared" si="7"/>
        <v>-6.8179086309863413E-2</v>
      </c>
      <c r="G65" s="22">
        <f t="shared" si="8"/>
        <v>-0.90905448413151224</v>
      </c>
      <c r="H65" s="60" t="str">
        <f t="shared" si="6"/>
        <v/>
      </c>
      <c r="I65" s="19"/>
      <c r="J65" s="26">
        <f t="shared" si="9"/>
        <v>-4.4753731694987003E-2</v>
      </c>
      <c r="K65" s="48">
        <v>66.998429748970878</v>
      </c>
      <c r="L65" s="49">
        <v>5.3563465709138791</v>
      </c>
      <c r="M65" s="42">
        <f t="shared" si="11"/>
        <v>7.9947344900216183E-2</v>
      </c>
      <c r="N65" s="22">
        <f t="shared" si="10"/>
        <v>-0.55979009372787791</v>
      </c>
    </row>
    <row r="66" spans="1:14" ht="18.75" x14ac:dyDescent="0.35">
      <c r="A66" s="44" t="s">
        <v>30</v>
      </c>
      <c r="B66" s="2" t="s">
        <v>56</v>
      </c>
      <c r="C66" s="19" t="s">
        <v>43</v>
      </c>
      <c r="D66" s="21">
        <v>5.1976931925557697</v>
      </c>
      <c r="E66" s="19">
        <v>5.2</v>
      </c>
      <c r="F66" s="40">
        <f t="shared" ref="F66:F72" si="12">(E66-D66)</f>
        <v>2.3068074442305075E-3</v>
      </c>
      <c r="G66" s="22">
        <f t="shared" ref="G66:G72" si="13">(E66-D66)/(0.15)</f>
        <v>1.5378716294870051E-2</v>
      </c>
      <c r="H66" s="60" t="str">
        <f t="shared" si="6"/>
        <v/>
      </c>
      <c r="I66" s="19"/>
      <c r="J66" s="40">
        <f>(E66-K66)</f>
        <v>-2.9542425175726805E-2</v>
      </c>
      <c r="K66" s="47">
        <v>5.229542425175727</v>
      </c>
      <c r="L66" s="47">
        <v>4.4936383218001259E-2</v>
      </c>
      <c r="M66" s="42">
        <f t="shared" si="11"/>
        <v>8.5927944673842606E-3</v>
      </c>
      <c r="N66" s="22">
        <f t="shared" si="10"/>
        <v>-0.65742774696411876</v>
      </c>
    </row>
    <row r="67" spans="1:14" ht="18.75" x14ac:dyDescent="0.35">
      <c r="A67" s="44" t="s">
        <v>31</v>
      </c>
      <c r="B67" s="2" t="s">
        <v>56</v>
      </c>
      <c r="C67" s="19" t="s">
        <v>43</v>
      </c>
      <c r="D67" s="21">
        <v>12.460942046080051</v>
      </c>
      <c r="E67" s="19">
        <v>12.7</v>
      </c>
      <c r="F67" s="40">
        <f t="shared" si="12"/>
        <v>0.23905795391994822</v>
      </c>
      <c r="G67" s="22">
        <f t="shared" si="13"/>
        <v>1.5937196927996549</v>
      </c>
      <c r="H67" s="60" t="str">
        <f t="shared" si="6"/>
        <v/>
      </c>
      <c r="I67" s="19"/>
      <c r="J67" s="40">
        <f t="shared" ref="J67:J72" si="14">(E67-K67)</f>
        <v>0.18860622006356387</v>
      </c>
      <c r="K67" s="47">
        <v>12.511393779936435</v>
      </c>
      <c r="L67" s="47">
        <v>8.8323213824947733E-2</v>
      </c>
      <c r="M67" s="42">
        <f t="shared" si="11"/>
        <v>7.0594224255482157E-3</v>
      </c>
      <c r="N67" s="22">
        <f t="shared" si="10"/>
        <v>2.1354093889447019</v>
      </c>
    </row>
    <row r="68" spans="1:14" ht="18.75" x14ac:dyDescent="0.35">
      <c r="A68" s="44" t="s">
        <v>32</v>
      </c>
      <c r="B68" s="2" t="s">
        <v>56</v>
      </c>
      <c r="C68" s="19" t="s">
        <v>43</v>
      </c>
      <c r="D68" s="21">
        <v>3.7502306465514965</v>
      </c>
      <c r="E68" s="19">
        <v>3.8</v>
      </c>
      <c r="F68" s="40">
        <f t="shared" si="12"/>
        <v>4.9769353448503306E-2</v>
      </c>
      <c r="G68" s="22">
        <f t="shared" si="13"/>
        <v>0.33179568965668871</v>
      </c>
      <c r="H68" s="60" t="str">
        <f t="shared" si="6"/>
        <v/>
      </c>
      <c r="I68" s="19"/>
      <c r="J68" s="40">
        <f t="shared" si="14"/>
        <v>-8.0000001014006727E-3</v>
      </c>
      <c r="K68" s="47">
        <v>3.8080000001014005</v>
      </c>
      <c r="L68" s="47">
        <v>5.7264227090555467E-2</v>
      </c>
      <c r="M68" s="42">
        <f t="shared" si="11"/>
        <v>1.5037874760774847E-2</v>
      </c>
      <c r="N68" s="22">
        <f t="shared" si="10"/>
        <v>-0.13970327563750712</v>
      </c>
    </row>
    <row r="69" spans="1:14" ht="18.75" x14ac:dyDescent="0.35">
      <c r="A69" s="44" t="s">
        <v>33</v>
      </c>
      <c r="B69" s="2" t="s">
        <v>56</v>
      </c>
      <c r="C69" s="19" t="s">
        <v>43</v>
      </c>
      <c r="D69" s="21">
        <v>16.039431959406855</v>
      </c>
      <c r="E69" s="19">
        <v>16.100000000000001</v>
      </c>
      <c r="F69" s="40">
        <f t="shared" si="12"/>
        <v>6.0568040593146577E-2</v>
      </c>
      <c r="G69" s="22">
        <f t="shared" si="13"/>
        <v>0.40378693728764387</v>
      </c>
      <c r="H69" s="60" t="str">
        <f t="shared" si="6"/>
        <v/>
      </c>
      <c r="I69" s="19"/>
      <c r="J69" s="40">
        <f t="shared" si="14"/>
        <v>2.3562827353266869E-2</v>
      </c>
      <c r="K69" s="47">
        <v>16.076437172646735</v>
      </c>
      <c r="L69" s="47">
        <v>8.4789459680824589E-2</v>
      </c>
      <c r="M69" s="42">
        <f t="shared" si="11"/>
        <v>5.2741449346183295E-3</v>
      </c>
      <c r="N69" s="22">
        <f t="shared" si="10"/>
        <v>0.27789807178822817</v>
      </c>
    </row>
    <row r="70" spans="1:14" ht="18.75" x14ac:dyDescent="0.35">
      <c r="A70" s="44" t="s">
        <v>34</v>
      </c>
      <c r="B70" s="2" t="s">
        <v>56</v>
      </c>
      <c r="C70" s="19" t="s">
        <v>43</v>
      </c>
      <c r="D70" s="21">
        <v>8.2443325194408921</v>
      </c>
      <c r="E70" s="19">
        <v>8.3000000000000007</v>
      </c>
      <c r="F70" s="40">
        <f t="shared" si="12"/>
        <v>5.566748055910864E-2</v>
      </c>
      <c r="G70" s="22">
        <f t="shared" si="13"/>
        <v>0.37111653706072428</v>
      </c>
      <c r="H70" s="60" t="str">
        <f t="shared" si="6"/>
        <v/>
      </c>
      <c r="I70" s="19"/>
      <c r="J70" s="40">
        <f t="shared" si="14"/>
        <v>2.9484327781947428E-2</v>
      </c>
      <c r="K70" s="48">
        <v>8.2705156722180533</v>
      </c>
      <c r="L70" s="49">
        <v>5.2209333337318052E-2</v>
      </c>
      <c r="M70" s="42">
        <f t="shared" si="11"/>
        <v>6.3127059311062442E-3</v>
      </c>
      <c r="N70" s="22">
        <f t="shared" si="10"/>
        <v>0.56473289155892548</v>
      </c>
    </row>
    <row r="71" spans="1:14" ht="18.75" x14ac:dyDescent="0.35">
      <c r="A71" s="44" t="s">
        <v>35</v>
      </c>
      <c r="B71" s="2" t="s">
        <v>56</v>
      </c>
      <c r="C71" s="19" t="s">
        <v>43</v>
      </c>
      <c r="D71" s="21">
        <v>20.940102272348167</v>
      </c>
      <c r="E71" s="19">
        <v>21</v>
      </c>
      <c r="F71" s="40">
        <f t="shared" si="12"/>
        <v>5.9897727651833321E-2</v>
      </c>
      <c r="G71" s="22">
        <f t="shared" si="13"/>
        <v>0.39931818434555549</v>
      </c>
      <c r="H71" s="60" t="str">
        <f t="shared" si="6"/>
        <v/>
      </c>
      <c r="I71" s="19"/>
      <c r="J71" s="40">
        <f t="shared" si="14"/>
        <v>5.50463402778405E-2</v>
      </c>
      <c r="K71" s="47">
        <v>20.94495365972216</v>
      </c>
      <c r="L71" s="47">
        <v>6.0416704674286746E-2</v>
      </c>
      <c r="M71" s="42">
        <f t="shared" si="11"/>
        <v>2.8845470682740191E-3</v>
      </c>
      <c r="N71" s="22">
        <f t="shared" si="10"/>
        <v>0.91111126590901503</v>
      </c>
    </row>
    <row r="72" spans="1:14" ht="18.75" x14ac:dyDescent="0.35">
      <c r="A72" s="44" t="s">
        <v>36</v>
      </c>
      <c r="B72" s="2" t="s">
        <v>56</v>
      </c>
      <c r="C72" s="19" t="s">
        <v>43</v>
      </c>
      <c r="D72" s="21">
        <v>20.934026079869604</v>
      </c>
      <c r="E72" s="19">
        <v>21</v>
      </c>
      <c r="F72" s="40">
        <f t="shared" si="12"/>
        <v>6.597392013039638E-2</v>
      </c>
      <c r="G72" s="22">
        <f t="shared" si="13"/>
        <v>0.43982613420264255</v>
      </c>
      <c r="H72" s="60" t="str">
        <f t="shared" si="6"/>
        <v/>
      </c>
      <c r="I72" s="19"/>
      <c r="J72" s="40">
        <f t="shared" si="14"/>
        <v>3.9852259179212979E-2</v>
      </c>
      <c r="K72" s="47">
        <v>20.960147740820787</v>
      </c>
      <c r="L72" s="47">
        <v>5.8378769300559241E-2</v>
      </c>
      <c r="M72" s="42">
        <f t="shared" si="11"/>
        <v>2.7852269946964203E-3</v>
      </c>
      <c r="N72" s="22">
        <f>(E72-K72)/L72</f>
        <v>0.68264986837999708</v>
      </c>
    </row>
    <row r="73" spans="1:14" ht="18.75" x14ac:dyDescent="0.35">
      <c r="A73" s="44" t="s">
        <v>31</v>
      </c>
      <c r="B73" s="2" t="s">
        <v>57</v>
      </c>
      <c r="C73" s="19" t="s">
        <v>50</v>
      </c>
      <c r="D73" s="21">
        <v>5.0559711409923729</v>
      </c>
      <c r="E73" s="19"/>
      <c r="F73" s="26"/>
      <c r="G73" s="22"/>
      <c r="H73" s="60"/>
      <c r="I73" s="19"/>
      <c r="J73" s="26">
        <f t="shared" si="9"/>
        <v>-1</v>
      </c>
      <c r="K73" s="47">
        <v>5.1106249750743364</v>
      </c>
      <c r="L73" s="47">
        <v>0.1292310802072065</v>
      </c>
      <c r="M73" s="42">
        <f t="shared" si="11"/>
        <v>2.5286746892502474E-2</v>
      </c>
      <c r="N73" s="22">
        <f t="shared" si="10"/>
        <v>-39.546407620210736</v>
      </c>
    </row>
    <row r="74" spans="1:14" ht="18.75" x14ac:dyDescent="0.35">
      <c r="A74" s="44" t="s">
        <v>32</v>
      </c>
      <c r="B74" s="2" t="s">
        <v>57</v>
      </c>
      <c r="C74" s="19" t="s">
        <v>50</v>
      </c>
      <c r="D74" s="21">
        <v>4.0534273858831273</v>
      </c>
      <c r="E74" s="19"/>
      <c r="F74" s="26"/>
      <c r="G74" s="22"/>
      <c r="H74" s="60"/>
      <c r="I74" s="19"/>
      <c r="J74" s="26">
        <f t="shared" si="9"/>
        <v>-1</v>
      </c>
      <c r="K74" s="47">
        <v>4.1317538568560597</v>
      </c>
      <c r="L74" s="47">
        <v>9.928598085693488E-2</v>
      </c>
      <c r="M74" s="42">
        <f t="shared" si="11"/>
        <v>2.4029984431958324E-2</v>
      </c>
      <c r="N74" s="22">
        <f t="shared" si="10"/>
        <v>-41.614675316645844</v>
      </c>
    </row>
    <row r="75" spans="1:14" x14ac:dyDescent="0.25">
      <c r="A75" s="46"/>
      <c r="B75" s="2"/>
      <c r="C75" s="28"/>
      <c r="F75" s="19"/>
      <c r="G75" s="26"/>
      <c r="H75" s="32"/>
      <c r="J75" s="42"/>
      <c r="K75" s="47"/>
      <c r="L75" s="47"/>
      <c r="M75" s="22"/>
    </row>
    <row r="76" spans="1:14" x14ac:dyDescent="0.25">
      <c r="K76" s="47"/>
      <c r="L76" s="47"/>
    </row>
    <row r="77" spans="1:14" x14ac:dyDescent="0.25">
      <c r="F77" s="68" t="s">
        <v>58</v>
      </c>
      <c r="G77" s="68"/>
      <c r="H77" s="50">
        <f>COUNTA(G8:G74)</f>
        <v>31</v>
      </c>
      <c r="K77" s="47"/>
      <c r="L77" s="47"/>
    </row>
    <row r="78" spans="1:14" x14ac:dyDescent="0.25">
      <c r="F78" s="68" t="s">
        <v>59</v>
      </c>
      <c r="G78" s="68"/>
      <c r="H78" s="50">
        <f>COUNTIF(H8:H74,"=X")</f>
        <v>0</v>
      </c>
      <c r="K78" s="47"/>
      <c r="L78" s="47"/>
    </row>
    <row r="79" spans="1:14" x14ac:dyDescent="0.25">
      <c r="F79" s="68" t="s">
        <v>67</v>
      </c>
      <c r="G79" s="68"/>
      <c r="H79" s="50">
        <f>COUNTIF(H8:H74,"=XX")</f>
        <v>1</v>
      </c>
      <c r="K79" s="47"/>
      <c r="L79" s="47"/>
    </row>
    <row r="80" spans="1:14" x14ac:dyDescent="0.25">
      <c r="K80" s="48"/>
      <c r="L80" s="49"/>
    </row>
    <row r="81" spans="11:12" x14ac:dyDescent="0.25">
      <c r="K81" s="47"/>
      <c r="L81" s="47"/>
    </row>
    <row r="82" spans="11:12" x14ac:dyDescent="0.25">
      <c r="K82" s="47"/>
      <c r="L82" s="47"/>
    </row>
    <row r="83" spans="11:12" x14ac:dyDescent="0.25">
      <c r="K83" s="47"/>
      <c r="L83" s="47"/>
    </row>
    <row r="84" spans="11:12" x14ac:dyDescent="0.25">
      <c r="K84" s="47"/>
      <c r="L84" s="47"/>
    </row>
    <row r="85" spans="11:12" x14ac:dyDescent="0.25">
      <c r="K85" s="48"/>
      <c r="L85" s="49"/>
    </row>
    <row r="86" spans="11:12" x14ac:dyDescent="0.25">
      <c r="K86" s="47"/>
      <c r="L86" s="47"/>
    </row>
    <row r="87" spans="11:12" x14ac:dyDescent="0.25">
      <c r="K87" s="47"/>
      <c r="L87" s="47"/>
    </row>
    <row r="88" spans="11:12" x14ac:dyDescent="0.25">
      <c r="K88" s="47"/>
      <c r="L88" s="47"/>
    </row>
    <row r="89" spans="11:12" x14ac:dyDescent="0.25">
      <c r="K89" s="47"/>
      <c r="L89" s="47"/>
    </row>
  </sheetData>
  <sheetProtection password="DC07" sheet="1" objects="1" scenarios="1" selectLockedCells="1" selectUnlockedCells="1"/>
  <mergeCells count="8">
    <mergeCell ref="D1:E1"/>
    <mergeCell ref="F79:G79"/>
    <mergeCell ref="F3:H3"/>
    <mergeCell ref="J3:N3"/>
    <mergeCell ref="A7:D7"/>
    <mergeCell ref="A51:G51"/>
    <mergeCell ref="F77:G77"/>
    <mergeCell ref="F78:G78"/>
  </mergeCells>
  <pageMargins left="0.75" right="0.75" top="1" bottom="1" header="0.5" footer="0.5"/>
  <pageSetup paperSize="9" scale="57" orientation="portrait" r:id="rId1"/>
  <headerFooter alignWithMargins="0">
    <oddHeader>&amp;CDefinitieve rapportering resultaten LABS 2012 - v1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7"/>
  <dimension ref="A1:O28"/>
  <sheetViews>
    <sheetView zoomScale="75" zoomScaleNormal="75" workbookViewId="0">
      <pane ySplit="5" topLeftCell="A6" activePane="bottomLeft" state="frozen"/>
      <selection activeCell="E3" sqref="E3"/>
      <selection pane="bottomLeft" activeCell="E3" sqref="E3"/>
    </sheetView>
  </sheetViews>
  <sheetFormatPr defaultRowHeight="15.75" x14ac:dyDescent="0.25"/>
  <cols>
    <col min="1" max="1" width="19.85546875" style="17" bestFit="1" customWidth="1"/>
    <col min="2" max="2" width="26.5703125" style="24" bestFit="1" customWidth="1"/>
    <col min="3" max="3" width="16.5703125" style="19" bestFit="1" customWidth="1"/>
    <col min="4" max="4" width="12.7109375" style="21" bestFit="1" customWidth="1"/>
    <col min="5" max="5" width="10.28515625" style="29" bestFit="1" customWidth="1"/>
    <col min="6" max="6" width="14.5703125" style="25" bestFit="1" customWidth="1"/>
    <col min="7" max="7" width="9.85546875" style="18" bestFit="1" customWidth="1"/>
    <col min="8" max="8" width="12.140625" style="19" bestFit="1" customWidth="1"/>
    <col min="9" max="9" width="9.140625" style="20"/>
    <col min="10" max="10" width="14.5703125" style="21" bestFit="1" customWidth="1"/>
    <col min="11" max="11" width="6" style="22" bestFit="1" customWidth="1"/>
    <col min="12" max="12" width="10.85546875" style="22" bestFit="1" customWidth="1"/>
    <col min="13" max="14" width="10.85546875" style="17" bestFit="1" customWidth="1"/>
    <col min="15" max="16384" width="9.140625" style="17"/>
  </cols>
  <sheetData>
    <row r="1" spans="1:15" x14ac:dyDescent="0.25">
      <c r="A1" s="1" t="s">
        <v>44</v>
      </c>
      <c r="B1" s="2"/>
      <c r="C1" s="3" t="s">
        <v>45</v>
      </c>
      <c r="D1" s="67" t="s">
        <v>68</v>
      </c>
      <c r="E1" s="67"/>
      <c r="F1" s="5">
        <v>11</v>
      </c>
    </row>
    <row r="2" spans="1:15" x14ac:dyDescent="0.25">
      <c r="B2" s="6"/>
      <c r="C2" s="23"/>
      <c r="D2" s="4"/>
      <c r="F2" s="5"/>
    </row>
    <row r="3" spans="1:15" ht="47.25" customHeight="1" x14ac:dyDescent="0.25">
      <c r="A3" s="52"/>
      <c r="B3" s="52"/>
      <c r="C3" s="52"/>
      <c r="D3" s="52"/>
      <c r="E3" s="52"/>
      <c r="F3" s="69" t="s">
        <v>60</v>
      </c>
      <c r="G3" s="69"/>
      <c r="H3" s="69"/>
      <c r="I3" s="53"/>
      <c r="J3" s="70" t="s">
        <v>61</v>
      </c>
      <c r="K3" s="70"/>
      <c r="L3" s="70"/>
      <c r="M3" s="70"/>
      <c r="N3" s="70"/>
      <c r="O3" s="22"/>
    </row>
    <row r="4" spans="1:15" s="9" customFormat="1" x14ac:dyDescent="0.25">
      <c r="A4" s="1" t="s">
        <v>0</v>
      </c>
      <c r="B4" s="6" t="s">
        <v>1</v>
      </c>
      <c r="C4" s="7" t="s">
        <v>2</v>
      </c>
      <c r="D4" s="8" t="s">
        <v>3</v>
      </c>
      <c r="E4" s="9" t="s">
        <v>4</v>
      </c>
      <c r="F4" s="10" t="s">
        <v>5</v>
      </c>
      <c r="G4" s="11" t="s">
        <v>9</v>
      </c>
      <c r="H4" s="12" t="s">
        <v>10</v>
      </c>
      <c r="I4" s="12"/>
      <c r="J4" s="10" t="s">
        <v>5</v>
      </c>
      <c r="K4" s="13" t="s">
        <v>6</v>
      </c>
      <c r="L4" s="12" t="s">
        <v>7</v>
      </c>
      <c r="M4" s="14" t="s">
        <v>8</v>
      </c>
      <c r="N4" s="12" t="s">
        <v>9</v>
      </c>
    </row>
    <row r="5" spans="1:15" s="9" customFormat="1" x14ac:dyDescent="0.25">
      <c r="A5" s="1"/>
      <c r="B5" s="6"/>
      <c r="C5" s="7"/>
      <c r="D5" s="15"/>
      <c r="F5" s="10" t="s">
        <v>11</v>
      </c>
      <c r="G5" s="10" t="s">
        <v>11</v>
      </c>
      <c r="J5" s="10" t="s">
        <v>51</v>
      </c>
      <c r="K5" s="13"/>
      <c r="L5" s="12" t="s">
        <v>52</v>
      </c>
      <c r="M5" s="12" t="s">
        <v>52</v>
      </c>
      <c r="N5" s="12" t="s">
        <v>52</v>
      </c>
    </row>
    <row r="6" spans="1:15" x14ac:dyDescent="0.25">
      <c r="E6" s="25"/>
      <c r="F6" s="17"/>
      <c r="G6" s="17"/>
      <c r="H6" s="25"/>
      <c r="I6" s="25"/>
      <c r="J6" s="18"/>
      <c r="K6" s="19"/>
      <c r="L6" s="20"/>
      <c r="M6" s="21"/>
      <c r="N6" s="22"/>
    </row>
    <row r="7" spans="1:15" x14ac:dyDescent="0.25">
      <c r="A7" s="71" t="s">
        <v>46</v>
      </c>
      <c r="B7" s="71"/>
      <c r="C7" s="71"/>
      <c r="D7" s="71"/>
      <c r="E7" s="25"/>
      <c r="F7" s="17"/>
      <c r="G7" s="17"/>
      <c r="H7" s="25"/>
      <c r="I7" s="25"/>
      <c r="J7" s="26"/>
      <c r="K7" s="19"/>
      <c r="L7" s="20"/>
      <c r="M7" s="21"/>
      <c r="N7" s="22"/>
    </row>
    <row r="8" spans="1:15" ht="13.5" customHeight="1" x14ac:dyDescent="0.25">
      <c r="A8" s="1" t="s">
        <v>13</v>
      </c>
      <c r="B8" s="27" t="s">
        <v>14</v>
      </c>
      <c r="C8" s="28" t="s">
        <v>15</v>
      </c>
      <c r="D8" s="21">
        <v>85.99</v>
      </c>
      <c r="E8" s="16">
        <v>88.91</v>
      </c>
      <c r="F8" s="38">
        <f>(E8-D8)/D8</f>
        <v>3.3957436911268776E-2</v>
      </c>
      <c r="G8" s="22">
        <f>(E8-D8)/(D8*0.04)</f>
        <v>0.84893592278171925</v>
      </c>
      <c r="H8" s="60" t="str">
        <f t="shared" ref="H8:H23" si="0">IF(ABS(G8)&gt;2,IF(ABS(G8)&gt;3,"XX","X"),"")</f>
        <v/>
      </c>
      <c r="I8" s="29"/>
      <c r="J8" s="30"/>
      <c r="K8" s="31"/>
      <c r="L8" s="20"/>
      <c r="M8" s="21"/>
      <c r="N8" s="22"/>
    </row>
    <row r="9" spans="1:15" x14ac:dyDescent="0.25">
      <c r="A9" s="1" t="s">
        <v>16</v>
      </c>
      <c r="B9" s="27" t="s">
        <v>17</v>
      </c>
      <c r="C9" s="28" t="s">
        <v>18</v>
      </c>
      <c r="D9" s="21">
        <v>129.69</v>
      </c>
      <c r="E9" s="32">
        <v>129.69999999999999</v>
      </c>
      <c r="F9" s="40">
        <f>E9-D9</f>
        <v>9.9999999999909051E-3</v>
      </c>
      <c r="G9" s="22">
        <f>(E9-D9)/1</f>
        <v>9.9999999999909051E-3</v>
      </c>
      <c r="H9" s="60" t="str">
        <f t="shared" si="0"/>
        <v/>
      </c>
      <c r="I9" s="32"/>
      <c r="J9" s="32"/>
      <c r="K9" s="31"/>
      <c r="L9" s="20"/>
      <c r="M9" s="21"/>
      <c r="N9" s="22"/>
    </row>
    <row r="10" spans="1:15" x14ac:dyDescent="0.25">
      <c r="A10" s="1"/>
      <c r="B10" s="27"/>
      <c r="C10" s="28"/>
      <c r="D10" s="17"/>
      <c r="E10" s="17"/>
      <c r="F10" s="37"/>
      <c r="G10" s="22"/>
      <c r="H10" s="60" t="str">
        <f t="shared" si="0"/>
        <v/>
      </c>
      <c r="I10" s="29"/>
      <c r="J10" s="30"/>
      <c r="K10" s="19"/>
      <c r="L10" s="20"/>
      <c r="M10" s="21"/>
      <c r="N10" s="22"/>
    </row>
    <row r="11" spans="1:15" x14ac:dyDescent="0.25">
      <c r="A11" s="33" t="s">
        <v>19</v>
      </c>
      <c r="B11" s="34" t="s">
        <v>20</v>
      </c>
      <c r="C11" s="35" t="s">
        <v>21</v>
      </c>
      <c r="D11" s="32">
        <v>5.95</v>
      </c>
      <c r="E11" s="32">
        <v>5.56</v>
      </c>
      <c r="F11" s="38">
        <f>(E11-D11)/D11</f>
        <v>-6.5546218487395058E-2</v>
      </c>
      <c r="G11" s="22">
        <f>(E11-D11)/((12.5-0.53*D11)/2/100*D11)</f>
        <v>-1.402583180600119</v>
      </c>
      <c r="H11" s="60" t="str">
        <f t="shared" si="0"/>
        <v/>
      </c>
      <c r="I11" s="21"/>
      <c r="J11" s="30"/>
      <c r="K11" s="19"/>
      <c r="L11" s="20"/>
      <c r="M11" s="21"/>
      <c r="N11" s="22"/>
    </row>
    <row r="12" spans="1:15" x14ac:dyDescent="0.25">
      <c r="A12" s="33"/>
      <c r="B12" s="34" t="s">
        <v>20</v>
      </c>
      <c r="C12" s="35" t="s">
        <v>21</v>
      </c>
      <c r="D12" s="32"/>
      <c r="E12" s="32"/>
      <c r="F12" s="38"/>
      <c r="G12" s="22"/>
      <c r="H12" s="60" t="str">
        <f t="shared" si="0"/>
        <v/>
      </c>
      <c r="I12" s="21"/>
      <c r="J12" s="30"/>
      <c r="K12" s="19"/>
      <c r="L12" s="20"/>
      <c r="M12" s="21"/>
      <c r="N12" s="22"/>
    </row>
    <row r="13" spans="1:15" s="20" customFormat="1" x14ac:dyDescent="0.25">
      <c r="A13" s="36"/>
      <c r="B13" s="34" t="s">
        <v>20</v>
      </c>
      <c r="C13" s="35" t="s">
        <v>21</v>
      </c>
      <c r="D13" s="32"/>
      <c r="E13" s="32"/>
      <c r="F13" s="38"/>
      <c r="G13" s="22"/>
      <c r="H13" s="60" t="str">
        <f t="shared" si="0"/>
        <v/>
      </c>
      <c r="I13" s="21"/>
      <c r="J13" s="30"/>
      <c r="K13" s="19"/>
      <c r="M13" s="21"/>
      <c r="N13" s="22"/>
    </row>
    <row r="14" spans="1:15" s="20" customFormat="1" x14ac:dyDescent="0.25">
      <c r="A14" s="36"/>
      <c r="B14" s="34"/>
      <c r="C14" s="35"/>
      <c r="D14" s="32"/>
      <c r="E14" s="32"/>
      <c r="F14" s="38"/>
      <c r="G14" s="22"/>
      <c r="H14" s="60" t="str">
        <f t="shared" si="0"/>
        <v/>
      </c>
      <c r="I14" s="21"/>
      <c r="J14" s="30"/>
      <c r="K14" s="19"/>
      <c r="M14" s="21"/>
      <c r="N14" s="22"/>
    </row>
    <row r="15" spans="1:15" s="20" customFormat="1" x14ac:dyDescent="0.25">
      <c r="A15" s="33" t="s">
        <v>22</v>
      </c>
      <c r="B15" s="34" t="s">
        <v>20</v>
      </c>
      <c r="C15" s="35" t="s">
        <v>21</v>
      </c>
      <c r="D15" s="32">
        <v>10.83</v>
      </c>
      <c r="E15" s="32">
        <v>10.55</v>
      </c>
      <c r="F15" s="38">
        <f t="shared" ref="F15" si="1">(E15-D15)/D15</f>
        <v>-2.5854108956601972E-2</v>
      </c>
      <c r="G15" s="22">
        <f>(E15-D15)/((12.5-0.53*D15)/2/100*D15)</f>
        <v>-0.76490315103628559</v>
      </c>
      <c r="H15" s="60" t="str">
        <f t="shared" si="0"/>
        <v/>
      </c>
      <c r="I15" s="21"/>
      <c r="J15" s="30"/>
      <c r="K15" s="19"/>
      <c r="M15" s="21"/>
      <c r="N15" s="22"/>
    </row>
    <row r="16" spans="1:15" s="20" customFormat="1" x14ac:dyDescent="0.25">
      <c r="A16" s="33"/>
      <c r="B16" s="34" t="s">
        <v>20</v>
      </c>
      <c r="C16" s="35" t="s">
        <v>21</v>
      </c>
      <c r="D16" s="32"/>
      <c r="E16" s="32"/>
      <c r="F16" s="38"/>
      <c r="G16" s="22"/>
      <c r="H16" s="60" t="str">
        <f t="shared" si="0"/>
        <v/>
      </c>
      <c r="I16" s="21"/>
      <c r="J16" s="30"/>
      <c r="K16" s="19"/>
      <c r="M16" s="21"/>
      <c r="N16" s="22"/>
    </row>
    <row r="17" spans="1:14" s="20" customFormat="1" x14ac:dyDescent="0.25">
      <c r="A17" s="36"/>
      <c r="B17" s="34" t="s">
        <v>20</v>
      </c>
      <c r="C17" s="35" t="s">
        <v>21</v>
      </c>
      <c r="D17" s="32"/>
      <c r="E17" s="32"/>
      <c r="F17" s="38"/>
      <c r="G17" s="22"/>
      <c r="H17" s="60" t="str">
        <f t="shared" si="0"/>
        <v/>
      </c>
      <c r="I17" s="19"/>
      <c r="J17" s="37"/>
      <c r="K17" s="19"/>
      <c r="M17" s="21"/>
      <c r="N17" s="22"/>
    </row>
    <row r="18" spans="1:14" s="20" customFormat="1" x14ac:dyDescent="0.25">
      <c r="A18" s="36"/>
      <c r="B18" s="34"/>
      <c r="C18" s="35"/>
      <c r="D18" s="17"/>
      <c r="E18" s="17"/>
      <c r="F18" s="37"/>
      <c r="G18" s="22"/>
      <c r="H18" s="60" t="str">
        <f t="shared" si="0"/>
        <v/>
      </c>
      <c r="I18" s="19"/>
      <c r="J18" s="37"/>
      <c r="K18" s="19"/>
      <c r="M18" s="21"/>
      <c r="N18" s="22"/>
    </row>
    <row r="19" spans="1:14" s="20" customFormat="1" x14ac:dyDescent="0.25">
      <c r="A19" s="36"/>
      <c r="B19" s="34"/>
      <c r="C19" s="35"/>
      <c r="D19" s="17"/>
      <c r="E19" s="17"/>
      <c r="F19" s="37"/>
      <c r="G19" s="22"/>
      <c r="H19" s="60" t="str">
        <f t="shared" si="0"/>
        <v/>
      </c>
      <c r="I19" s="19"/>
      <c r="J19" s="37"/>
      <c r="K19" s="19"/>
      <c r="M19" s="21"/>
      <c r="N19" s="22"/>
    </row>
    <row r="20" spans="1:14" s="20" customFormat="1" ht="18" x14ac:dyDescent="0.25">
      <c r="A20" s="9" t="s">
        <v>23</v>
      </c>
      <c r="B20" s="24"/>
      <c r="C20" s="19" t="s">
        <v>53</v>
      </c>
      <c r="D20" s="21">
        <v>10.220000000000001</v>
      </c>
      <c r="E20" s="59">
        <v>9.81</v>
      </c>
      <c r="F20" s="38">
        <f>(E20-D20)/D20</f>
        <v>-4.0117416829745609E-2</v>
      </c>
      <c r="G20" s="22">
        <f>(E20-D20)/(D20*0.075)</f>
        <v>-0.53489889106327471</v>
      </c>
      <c r="H20" s="60" t="str">
        <f t="shared" si="0"/>
        <v/>
      </c>
      <c r="I20" s="32"/>
      <c r="J20" s="30"/>
      <c r="K20" s="31"/>
      <c r="M20" s="21"/>
      <c r="N20" s="22"/>
    </row>
    <row r="21" spans="1:14" s="20" customFormat="1" ht="18" customHeight="1" x14ac:dyDescent="0.25">
      <c r="A21" s="17"/>
      <c r="B21" s="24"/>
      <c r="C21" s="19"/>
      <c r="D21" s="32"/>
      <c r="E21" s="32"/>
      <c r="F21" s="38"/>
      <c r="G21" s="22"/>
      <c r="H21" s="60" t="str">
        <f t="shared" si="0"/>
        <v/>
      </c>
      <c r="I21" s="32"/>
      <c r="J21" s="38"/>
      <c r="K21" s="19"/>
      <c r="M21" s="21"/>
      <c r="N21" s="22"/>
    </row>
    <row r="22" spans="1:14" s="20" customFormat="1" ht="18" customHeight="1" x14ac:dyDescent="0.25">
      <c r="A22" s="17"/>
      <c r="B22" s="24"/>
      <c r="C22" s="19"/>
      <c r="D22" s="17"/>
      <c r="E22" s="17"/>
      <c r="F22" s="37"/>
      <c r="G22" s="22"/>
      <c r="H22" s="60" t="str">
        <f t="shared" si="0"/>
        <v/>
      </c>
      <c r="I22" s="32"/>
      <c r="J22" s="38"/>
      <c r="K22" s="19"/>
      <c r="M22" s="21"/>
      <c r="N22" s="22"/>
    </row>
    <row r="23" spans="1:14" s="20" customFormat="1" x14ac:dyDescent="0.25">
      <c r="A23" s="17"/>
      <c r="B23" s="24"/>
      <c r="C23" s="19"/>
      <c r="D23" s="19"/>
      <c r="E23" s="29"/>
      <c r="F23" s="57"/>
      <c r="G23" s="22"/>
      <c r="H23" s="60" t="str">
        <f t="shared" si="0"/>
        <v/>
      </c>
      <c r="I23" s="29"/>
      <c r="J23" s="38"/>
      <c r="K23" s="19"/>
      <c r="M23" s="21"/>
      <c r="N23" s="22"/>
    </row>
    <row r="24" spans="1:14" x14ac:dyDescent="0.25">
      <c r="A24" s="46"/>
      <c r="B24" s="2"/>
      <c r="C24" s="28"/>
      <c r="F24" s="19"/>
      <c r="G24" s="26"/>
      <c r="H24" s="32"/>
      <c r="J24" s="42"/>
      <c r="M24" s="22"/>
    </row>
    <row r="26" spans="1:14" x14ac:dyDescent="0.25">
      <c r="F26" s="68" t="s">
        <v>58</v>
      </c>
      <c r="G26" s="68"/>
      <c r="H26" s="50">
        <f>COUNTA(G8:G23)</f>
        <v>5</v>
      </c>
    </row>
    <row r="27" spans="1:14" x14ac:dyDescent="0.25">
      <c r="F27" s="68" t="s">
        <v>59</v>
      </c>
      <c r="G27" s="68"/>
      <c r="H27" s="50">
        <f>COUNTIF(H8:H23,"=X")</f>
        <v>0</v>
      </c>
    </row>
    <row r="28" spans="1:14" x14ac:dyDescent="0.25">
      <c r="F28" s="68" t="s">
        <v>67</v>
      </c>
      <c r="G28" s="68"/>
      <c r="H28" s="50">
        <f>COUNTIF(H8:H23,"=XX")</f>
        <v>0</v>
      </c>
    </row>
  </sheetData>
  <sheetProtection password="DC07" sheet="1" objects="1" scenarios="1" selectLockedCells="1" selectUnlockedCells="1"/>
  <mergeCells count="7">
    <mergeCell ref="D1:E1"/>
    <mergeCell ref="F28:G28"/>
    <mergeCell ref="F3:H3"/>
    <mergeCell ref="J3:N3"/>
    <mergeCell ref="A7:D7"/>
    <mergeCell ref="F26:G26"/>
    <mergeCell ref="F27:G27"/>
  </mergeCells>
  <pageMargins left="0.75" right="0.75" top="1" bottom="1" header="0.5" footer="0.5"/>
  <pageSetup paperSize="9" scale="57" orientation="portrait" r:id="rId1"/>
  <headerFooter alignWithMargins="0">
    <oddHeader>&amp;CDefinitieve rapportering resultaten LABS 2012 - v1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/>
  <dimension ref="A1:O91"/>
  <sheetViews>
    <sheetView zoomScale="75" zoomScaleNormal="75" workbookViewId="0">
      <pane ySplit="5" topLeftCell="A21" activePane="bottomLeft" state="frozen"/>
      <selection activeCell="E3" sqref="E3"/>
      <selection pane="bottomLeft" activeCell="D51" sqref="D51:D60"/>
    </sheetView>
  </sheetViews>
  <sheetFormatPr defaultRowHeight="15.75" x14ac:dyDescent="0.25"/>
  <cols>
    <col min="1" max="1" width="19.85546875" style="17" bestFit="1" customWidth="1"/>
    <col min="2" max="2" width="26.5703125" style="24" bestFit="1" customWidth="1"/>
    <col min="3" max="3" width="16.5703125" style="19" bestFit="1" customWidth="1"/>
    <col min="4" max="4" width="12.7109375" style="21" bestFit="1" customWidth="1"/>
    <col min="5" max="5" width="10.28515625" style="29" bestFit="1" customWidth="1"/>
    <col min="6" max="6" width="14.5703125" style="25" bestFit="1" customWidth="1"/>
    <col min="7" max="7" width="9.85546875" style="18" bestFit="1" customWidth="1"/>
    <col min="8" max="8" width="12.140625" style="19" bestFit="1" customWidth="1"/>
    <col min="9" max="9" width="9.140625" style="20"/>
    <col min="10" max="10" width="14.5703125" style="21" bestFit="1" customWidth="1"/>
    <col min="11" max="11" width="7.5703125" style="22" bestFit="1" customWidth="1"/>
    <col min="12" max="12" width="10.85546875" style="22" bestFit="1" customWidth="1"/>
    <col min="13" max="14" width="10.85546875" style="17" bestFit="1" customWidth="1"/>
    <col min="15" max="16384" width="9.140625" style="17"/>
  </cols>
  <sheetData>
    <row r="1" spans="1:15" x14ac:dyDescent="0.25">
      <c r="A1" s="1" t="s">
        <v>44</v>
      </c>
      <c r="B1" s="2"/>
      <c r="C1" s="3" t="s">
        <v>45</v>
      </c>
      <c r="D1" s="67" t="s">
        <v>68</v>
      </c>
      <c r="E1" s="67"/>
      <c r="F1" s="5">
        <v>12</v>
      </c>
    </row>
    <row r="2" spans="1:15" x14ac:dyDescent="0.25">
      <c r="B2" s="6"/>
      <c r="C2" s="23"/>
      <c r="D2" s="4"/>
      <c r="F2" s="5"/>
    </row>
    <row r="3" spans="1:15" ht="47.25" customHeight="1" x14ac:dyDescent="0.25">
      <c r="A3" s="52"/>
      <c r="B3" s="52"/>
      <c r="C3" s="52"/>
      <c r="D3" s="52"/>
      <c r="E3" s="52"/>
      <c r="F3" s="69" t="s">
        <v>60</v>
      </c>
      <c r="G3" s="69"/>
      <c r="H3" s="69"/>
      <c r="I3" s="53"/>
      <c r="J3" s="70" t="s">
        <v>61</v>
      </c>
      <c r="K3" s="70"/>
      <c r="L3" s="70"/>
      <c r="M3" s="70"/>
      <c r="N3" s="70"/>
      <c r="O3" s="22"/>
    </row>
    <row r="4" spans="1:15" s="9" customFormat="1" x14ac:dyDescent="0.25">
      <c r="A4" s="1" t="s">
        <v>0</v>
      </c>
      <c r="B4" s="6" t="s">
        <v>1</v>
      </c>
      <c r="C4" s="7" t="s">
        <v>2</v>
      </c>
      <c r="D4" s="8" t="s">
        <v>3</v>
      </c>
      <c r="E4" s="9" t="s">
        <v>4</v>
      </c>
      <c r="F4" s="10" t="s">
        <v>5</v>
      </c>
      <c r="G4" s="11" t="s">
        <v>9</v>
      </c>
      <c r="H4" s="12" t="s">
        <v>10</v>
      </c>
      <c r="I4" s="12"/>
      <c r="J4" s="10" t="s">
        <v>5</v>
      </c>
      <c r="K4" s="13" t="s">
        <v>6</v>
      </c>
      <c r="L4" s="12" t="s">
        <v>7</v>
      </c>
      <c r="M4" s="14" t="s">
        <v>8</v>
      </c>
      <c r="N4" s="12" t="s">
        <v>9</v>
      </c>
    </row>
    <row r="5" spans="1:15" s="9" customFormat="1" x14ac:dyDescent="0.25">
      <c r="A5" s="1"/>
      <c r="B5" s="6"/>
      <c r="C5" s="7"/>
      <c r="D5" s="15"/>
      <c r="F5" s="10" t="s">
        <v>11</v>
      </c>
      <c r="G5" s="10" t="s">
        <v>11</v>
      </c>
      <c r="J5" s="10" t="s">
        <v>51</v>
      </c>
      <c r="K5" s="13"/>
      <c r="L5" s="12" t="s">
        <v>52</v>
      </c>
      <c r="M5" s="12" t="s">
        <v>52</v>
      </c>
      <c r="N5" s="12" t="s">
        <v>52</v>
      </c>
    </row>
    <row r="6" spans="1:15" x14ac:dyDescent="0.25">
      <c r="E6" s="25"/>
      <c r="F6" s="17"/>
      <c r="G6" s="17"/>
      <c r="H6" s="25"/>
      <c r="I6" s="25"/>
      <c r="J6" s="18"/>
      <c r="K6" s="19"/>
      <c r="L6" s="20"/>
      <c r="M6" s="21"/>
      <c r="N6" s="22"/>
    </row>
    <row r="7" spans="1:15" x14ac:dyDescent="0.25">
      <c r="A7" s="71" t="s">
        <v>46</v>
      </c>
      <c r="B7" s="71"/>
      <c r="C7" s="71"/>
      <c r="D7" s="71"/>
      <c r="E7" s="25"/>
      <c r="F7" s="17"/>
      <c r="G7" s="17"/>
      <c r="H7" s="25"/>
      <c r="I7" s="25"/>
      <c r="J7" s="26"/>
      <c r="K7" s="19"/>
      <c r="L7" s="20"/>
      <c r="M7" s="21"/>
      <c r="N7" s="22"/>
    </row>
    <row r="8" spans="1:15" ht="13.5" customHeight="1" x14ac:dyDescent="0.25">
      <c r="A8" s="1" t="s">
        <v>13</v>
      </c>
      <c r="B8" s="27" t="s">
        <v>14</v>
      </c>
      <c r="C8" s="28" t="s">
        <v>15</v>
      </c>
      <c r="D8" s="21">
        <v>96.57</v>
      </c>
      <c r="E8" s="65">
        <v>97</v>
      </c>
      <c r="F8" s="38">
        <f>(E8-D8)/D8</f>
        <v>4.452728590659696E-3</v>
      </c>
      <c r="G8" s="22">
        <f>(E8-D8)/(D8*0.04)</f>
        <v>0.1113182147664924</v>
      </c>
      <c r="H8" s="60" t="str">
        <f t="shared" ref="H8:H48" si="0">IF(ABS(G8)&gt;2,IF(ABS(G8)&gt;3,"XX","X"),"")</f>
        <v/>
      </c>
      <c r="I8" s="29"/>
      <c r="J8" s="30"/>
      <c r="K8" s="31"/>
      <c r="L8" s="20"/>
      <c r="M8" s="21"/>
      <c r="N8" s="22"/>
    </row>
    <row r="9" spans="1:15" x14ac:dyDescent="0.25">
      <c r="A9" s="1" t="s">
        <v>16</v>
      </c>
      <c r="B9" s="27" t="s">
        <v>17</v>
      </c>
      <c r="C9" s="28" t="s">
        <v>18</v>
      </c>
      <c r="D9" s="21">
        <v>129.72999999999999</v>
      </c>
      <c r="E9" s="65">
        <v>129.69999999999999</v>
      </c>
      <c r="F9" s="40">
        <f>E9-D9</f>
        <v>-3.0000000000001137E-2</v>
      </c>
      <c r="G9" s="22">
        <f>(E9-D9)/1</f>
        <v>-3.0000000000001137E-2</v>
      </c>
      <c r="H9" s="60" t="str">
        <f t="shared" si="0"/>
        <v/>
      </c>
      <c r="I9" s="32"/>
      <c r="J9" s="32"/>
      <c r="K9" s="31"/>
      <c r="L9" s="20"/>
      <c r="M9" s="21"/>
      <c r="N9" s="22"/>
    </row>
    <row r="10" spans="1:15" x14ac:dyDescent="0.25">
      <c r="A10" s="1"/>
      <c r="B10" s="27"/>
      <c r="C10" s="28"/>
      <c r="D10" s="17"/>
      <c r="E10" s="17"/>
      <c r="F10" s="37"/>
      <c r="G10" s="22"/>
      <c r="H10" s="60" t="str">
        <f t="shared" si="0"/>
        <v/>
      </c>
      <c r="I10" s="29"/>
      <c r="J10" s="30"/>
      <c r="K10" s="19"/>
      <c r="L10" s="20"/>
      <c r="M10" s="21"/>
      <c r="N10" s="22"/>
    </row>
    <row r="11" spans="1:15" x14ac:dyDescent="0.25">
      <c r="A11" s="33" t="s">
        <v>19</v>
      </c>
      <c r="B11" s="34" t="s">
        <v>20</v>
      </c>
      <c r="C11" s="35" t="s">
        <v>21</v>
      </c>
      <c r="D11" s="21">
        <v>6.08</v>
      </c>
      <c r="E11" s="65">
        <v>6</v>
      </c>
      <c r="F11" s="38">
        <f>(E11-D11)/D11</f>
        <v>-1.3157894736842117E-2</v>
      </c>
      <c r="G11" s="22">
        <f>(E11-D11)/((12.5-0.53*D11)/2/100*D11)</f>
        <v>-0.28364867502030949</v>
      </c>
      <c r="H11" s="60" t="str">
        <f t="shared" si="0"/>
        <v/>
      </c>
      <c r="I11" s="21"/>
      <c r="J11" s="30"/>
      <c r="K11" s="19"/>
      <c r="L11" s="20"/>
      <c r="M11" s="21"/>
      <c r="N11" s="22"/>
    </row>
    <row r="12" spans="1:15" x14ac:dyDescent="0.25">
      <c r="A12" s="33"/>
      <c r="B12" s="34" t="s">
        <v>20</v>
      </c>
      <c r="C12" s="35" t="s">
        <v>21</v>
      </c>
      <c r="D12" s="21">
        <v>5.96</v>
      </c>
      <c r="E12" s="65">
        <v>5.0999999999999996</v>
      </c>
      <c r="F12" s="38">
        <f t="shared" ref="F12:F16" si="1">(E12-D12)/D12</f>
        <v>-0.14429530201342286</v>
      </c>
      <c r="G12" s="22">
        <f>(E12-D12)/((12.5-0.53*D12)/2/100*D12)</f>
        <v>-3.0894382309215702</v>
      </c>
      <c r="H12" s="60" t="str">
        <f t="shared" si="0"/>
        <v>XX</v>
      </c>
      <c r="I12" s="21"/>
      <c r="J12" s="30"/>
      <c r="K12" s="19"/>
      <c r="L12" s="20"/>
      <c r="M12" s="21"/>
      <c r="N12" s="22"/>
    </row>
    <row r="13" spans="1:15" s="20" customFormat="1" x14ac:dyDescent="0.25">
      <c r="A13" s="36"/>
      <c r="B13" s="34" t="s">
        <v>20</v>
      </c>
      <c r="C13" s="35" t="s">
        <v>21</v>
      </c>
      <c r="D13" s="21"/>
      <c r="E13" s="32"/>
      <c r="F13" s="38"/>
      <c r="G13" s="22"/>
      <c r="H13" s="60" t="str">
        <f t="shared" si="0"/>
        <v/>
      </c>
      <c r="I13" s="21"/>
      <c r="J13" s="30"/>
      <c r="K13" s="19"/>
      <c r="M13" s="21"/>
      <c r="N13" s="22"/>
    </row>
    <row r="14" spans="1:15" s="20" customFormat="1" x14ac:dyDescent="0.25">
      <c r="A14" s="36"/>
      <c r="B14" s="34"/>
      <c r="C14" s="35"/>
      <c r="D14" s="21"/>
      <c r="E14" s="32"/>
      <c r="F14" s="38"/>
      <c r="G14" s="22"/>
      <c r="H14" s="60" t="str">
        <f t="shared" si="0"/>
        <v/>
      </c>
      <c r="I14" s="21"/>
      <c r="J14" s="30"/>
      <c r="K14" s="19"/>
      <c r="M14" s="21"/>
      <c r="N14" s="22"/>
    </row>
    <row r="15" spans="1:15" s="20" customFormat="1" x14ac:dyDescent="0.25">
      <c r="A15" s="33" t="s">
        <v>22</v>
      </c>
      <c r="B15" s="34" t="s">
        <v>20</v>
      </c>
      <c r="C15" s="35" t="s">
        <v>21</v>
      </c>
      <c r="D15" s="21">
        <v>11.02</v>
      </c>
      <c r="E15" s="65">
        <v>10.9</v>
      </c>
      <c r="F15" s="38">
        <f t="shared" si="1"/>
        <v>-1.088929219600719E-2</v>
      </c>
      <c r="G15" s="22">
        <f>(E15-D15)/((12.5-0.53*D15)/2/100*D15)</f>
        <v>-0.32703523428558695</v>
      </c>
      <c r="H15" s="60" t="str">
        <f t="shared" si="0"/>
        <v/>
      </c>
      <c r="I15" s="21"/>
      <c r="J15" s="30"/>
      <c r="K15" s="19"/>
      <c r="M15" s="21"/>
      <c r="N15" s="22"/>
    </row>
    <row r="16" spans="1:15" s="20" customFormat="1" x14ac:dyDescent="0.25">
      <c r="A16" s="33"/>
      <c r="B16" s="34" t="s">
        <v>20</v>
      </c>
      <c r="C16" s="35" t="s">
        <v>21</v>
      </c>
      <c r="D16" s="21">
        <v>10.93</v>
      </c>
      <c r="E16" s="65">
        <v>9.3000000000000007</v>
      </c>
      <c r="F16" s="38">
        <f t="shared" si="1"/>
        <v>-0.14913083257090567</v>
      </c>
      <c r="G16" s="22">
        <f>(E16-D16)/((12.5-0.53*D16)/2/100*D16)</f>
        <v>-4.4469541999047486</v>
      </c>
      <c r="H16" s="60" t="str">
        <f t="shared" si="0"/>
        <v>XX</v>
      </c>
      <c r="I16" s="21"/>
      <c r="J16" s="30"/>
      <c r="K16" s="19"/>
      <c r="M16" s="21"/>
      <c r="N16" s="22"/>
    </row>
    <row r="17" spans="1:14" s="20" customFormat="1" x14ac:dyDescent="0.25">
      <c r="A17" s="36"/>
      <c r="B17" s="34" t="s">
        <v>20</v>
      </c>
      <c r="C17" s="35" t="s">
        <v>21</v>
      </c>
      <c r="D17" s="21"/>
      <c r="E17" s="32"/>
      <c r="F17" s="38"/>
      <c r="G17" s="22"/>
      <c r="H17" s="60" t="str">
        <f t="shared" si="0"/>
        <v/>
      </c>
      <c r="I17" s="19"/>
      <c r="J17" s="37"/>
      <c r="K17" s="19"/>
      <c r="M17" s="21"/>
      <c r="N17" s="22"/>
    </row>
    <row r="18" spans="1:14" s="20" customFormat="1" x14ac:dyDescent="0.25">
      <c r="A18" s="36"/>
      <c r="B18" s="34"/>
      <c r="C18" s="35"/>
      <c r="D18" s="17"/>
      <c r="E18" s="17"/>
      <c r="F18" s="37"/>
      <c r="G18" s="22"/>
      <c r="H18" s="60" t="str">
        <f t="shared" si="0"/>
        <v/>
      </c>
      <c r="I18" s="19"/>
      <c r="J18" s="37"/>
      <c r="K18" s="19"/>
      <c r="M18" s="21"/>
      <c r="N18" s="22"/>
    </row>
    <row r="19" spans="1:14" s="20" customFormat="1" x14ac:dyDescent="0.25">
      <c r="A19" s="36"/>
      <c r="B19" s="34"/>
      <c r="C19" s="35"/>
      <c r="D19" s="17"/>
      <c r="E19" s="17"/>
      <c r="F19" s="37"/>
      <c r="G19" s="22"/>
      <c r="H19" s="60" t="str">
        <f t="shared" si="0"/>
        <v/>
      </c>
      <c r="I19" s="19"/>
      <c r="J19" s="37"/>
      <c r="K19" s="19"/>
      <c r="M19" s="21"/>
      <c r="N19" s="22"/>
    </row>
    <row r="20" spans="1:14" s="20" customFormat="1" ht="18" x14ac:dyDescent="0.25">
      <c r="A20" s="9" t="s">
        <v>23</v>
      </c>
      <c r="B20" s="24"/>
      <c r="C20" s="19" t="s">
        <v>53</v>
      </c>
      <c r="D20" s="21">
        <v>10.32</v>
      </c>
      <c r="E20" s="65">
        <v>10.6</v>
      </c>
      <c r="F20" s="38">
        <f>(E20-D20)/D20</f>
        <v>2.7131782945736371E-2</v>
      </c>
      <c r="G20" s="22">
        <f>(E20-D20)/(D20*0.075)</f>
        <v>0.36175710594315164</v>
      </c>
      <c r="H20" s="60" t="str">
        <f t="shared" si="0"/>
        <v/>
      </c>
      <c r="I20" s="32"/>
      <c r="J20" s="30"/>
      <c r="K20" s="31"/>
      <c r="M20" s="21"/>
      <c r="N20" s="22"/>
    </row>
    <row r="21" spans="1:14" s="20" customFormat="1" ht="18" customHeight="1" x14ac:dyDescent="0.25">
      <c r="A21" s="17"/>
      <c r="B21" s="24"/>
      <c r="C21" s="19"/>
      <c r="D21" s="32"/>
      <c r="E21" s="32"/>
      <c r="F21" s="38"/>
      <c r="G21" s="22"/>
      <c r="H21" s="60" t="str">
        <f t="shared" si="0"/>
        <v/>
      </c>
      <c r="I21" s="32"/>
      <c r="J21" s="38"/>
      <c r="K21" s="19"/>
      <c r="M21" s="21"/>
      <c r="N21" s="22"/>
    </row>
    <row r="22" spans="1:14" s="20" customFormat="1" ht="18" customHeight="1" x14ac:dyDescent="0.25">
      <c r="A22" s="17"/>
      <c r="B22" s="24"/>
      <c r="C22" s="19"/>
      <c r="D22" s="17"/>
      <c r="E22" s="17"/>
      <c r="F22" s="37"/>
      <c r="G22" s="22"/>
      <c r="H22" s="60" t="str">
        <f t="shared" si="0"/>
        <v/>
      </c>
      <c r="I22" s="32"/>
      <c r="J22" s="38"/>
      <c r="K22" s="19"/>
      <c r="M22" s="21"/>
      <c r="N22" s="22"/>
    </row>
    <row r="23" spans="1:14" s="20" customFormat="1" x14ac:dyDescent="0.25">
      <c r="A23" s="17"/>
      <c r="B23" s="24"/>
      <c r="C23" s="19"/>
      <c r="D23" s="19"/>
      <c r="E23" s="58"/>
      <c r="F23" s="57"/>
      <c r="G23" s="22"/>
      <c r="H23" s="60" t="str">
        <f t="shared" si="0"/>
        <v/>
      </c>
      <c r="I23" s="29"/>
      <c r="J23" s="38"/>
      <c r="K23" s="19"/>
      <c r="M23" s="21"/>
      <c r="N23" s="22"/>
    </row>
    <row r="24" spans="1:14" s="20" customFormat="1" x14ac:dyDescent="0.25">
      <c r="A24" s="33" t="s">
        <v>47</v>
      </c>
      <c r="B24" s="27"/>
      <c r="C24" s="28"/>
      <c r="D24" s="19"/>
      <c r="E24" s="29"/>
      <c r="F24" s="38"/>
      <c r="G24" s="22"/>
      <c r="H24" s="60" t="str">
        <f t="shared" si="0"/>
        <v/>
      </c>
      <c r="I24" s="29"/>
      <c r="J24" s="38"/>
      <c r="K24" s="19"/>
      <c r="M24" s="21"/>
      <c r="N24" s="22"/>
    </row>
    <row r="25" spans="1:14" s="20" customFormat="1" x14ac:dyDescent="0.25">
      <c r="A25" s="33" t="s">
        <v>24</v>
      </c>
      <c r="B25" s="34" t="s">
        <v>25</v>
      </c>
      <c r="C25" s="35" t="s">
        <v>26</v>
      </c>
      <c r="D25" s="21">
        <v>5.62</v>
      </c>
      <c r="E25" s="32">
        <v>5.7</v>
      </c>
      <c r="F25" s="38">
        <f>(E25-D25)/D25</f>
        <v>1.4234875444839871E-2</v>
      </c>
      <c r="G25" s="22">
        <f>(E25-D25)/(D25*0.075)</f>
        <v>0.1897983392645316</v>
      </c>
      <c r="H25" s="60" t="str">
        <f t="shared" si="0"/>
        <v/>
      </c>
      <c r="I25" s="29"/>
      <c r="J25" s="38"/>
      <c r="K25" s="19"/>
      <c r="M25" s="21"/>
      <c r="N25" s="22"/>
    </row>
    <row r="26" spans="1:14" s="20" customFormat="1" x14ac:dyDescent="0.25">
      <c r="A26" s="36"/>
      <c r="B26" s="34" t="s">
        <v>25</v>
      </c>
      <c r="C26" s="35" t="s">
        <v>26</v>
      </c>
      <c r="D26" s="21">
        <v>12.21</v>
      </c>
      <c r="E26" s="32">
        <v>12.8</v>
      </c>
      <c r="F26" s="38">
        <f t="shared" ref="F26:F27" si="2">(E26-D26)/D26</f>
        <v>4.8321048321048304E-2</v>
      </c>
      <c r="G26" s="22">
        <f t="shared" ref="G26:G27" si="3">(E26-D26)/(D26*0.075)</f>
        <v>0.64428064428064413</v>
      </c>
      <c r="H26" s="60" t="str">
        <f t="shared" si="0"/>
        <v/>
      </c>
      <c r="I26" s="29"/>
      <c r="J26" s="38"/>
      <c r="K26" s="19"/>
      <c r="M26" s="21"/>
      <c r="N26" s="22"/>
    </row>
    <row r="27" spans="1:14" s="20" customFormat="1" x14ac:dyDescent="0.25">
      <c r="A27" s="36"/>
      <c r="B27" s="34" t="s">
        <v>25</v>
      </c>
      <c r="C27" s="35" t="s">
        <v>26</v>
      </c>
      <c r="D27" s="21">
        <v>19.690000000000001</v>
      </c>
      <c r="E27" s="32">
        <v>20.2</v>
      </c>
      <c r="F27" s="38">
        <f t="shared" si="2"/>
        <v>2.5901472828847028E-2</v>
      </c>
      <c r="G27" s="22">
        <f t="shared" si="3"/>
        <v>0.3453529710512937</v>
      </c>
      <c r="H27" s="60" t="str">
        <f t="shared" si="0"/>
        <v/>
      </c>
      <c r="I27" s="29"/>
      <c r="J27" s="38"/>
      <c r="K27" s="19"/>
      <c r="M27" s="21"/>
      <c r="N27" s="22"/>
    </row>
    <row r="28" spans="1:14" s="20" customFormat="1" x14ac:dyDescent="0.25">
      <c r="A28" s="36"/>
      <c r="B28" s="34" t="s">
        <v>25</v>
      </c>
      <c r="C28" s="35" t="s">
        <v>26</v>
      </c>
      <c r="D28" s="21"/>
      <c r="E28" s="21" t="s">
        <v>62</v>
      </c>
      <c r="F28" s="39"/>
      <c r="G28" s="22"/>
      <c r="H28" s="60" t="str">
        <f t="shared" si="0"/>
        <v/>
      </c>
      <c r="I28" s="29"/>
      <c r="J28" s="38"/>
      <c r="K28" s="19"/>
      <c r="M28" s="21"/>
      <c r="N28" s="22"/>
    </row>
    <row r="29" spans="1:14" s="20" customFormat="1" x14ac:dyDescent="0.25">
      <c r="A29" s="36"/>
      <c r="B29" s="34" t="s">
        <v>25</v>
      </c>
      <c r="C29" s="35" t="s">
        <v>26</v>
      </c>
      <c r="D29" s="21"/>
      <c r="E29" s="21" t="s">
        <v>62</v>
      </c>
      <c r="F29" s="39"/>
      <c r="G29" s="22"/>
      <c r="H29" s="60" t="str">
        <f t="shared" si="0"/>
        <v/>
      </c>
      <c r="I29" s="29"/>
      <c r="J29" s="38"/>
      <c r="K29" s="19"/>
      <c r="M29" s="21"/>
      <c r="N29" s="22"/>
    </row>
    <row r="30" spans="1:14" s="20" customFormat="1" x14ac:dyDescent="0.25">
      <c r="A30" s="36"/>
      <c r="B30" s="34"/>
      <c r="C30" s="35"/>
      <c r="D30" s="21"/>
      <c r="E30" s="21"/>
      <c r="F30" s="39"/>
      <c r="G30" s="22"/>
      <c r="H30" s="60" t="str">
        <f t="shared" si="0"/>
        <v/>
      </c>
      <c r="I30" s="29"/>
      <c r="J30" s="38"/>
      <c r="K30" s="19"/>
      <c r="M30" s="21"/>
      <c r="N30" s="22"/>
    </row>
    <row r="31" spans="1:14" s="20" customFormat="1" x14ac:dyDescent="0.25">
      <c r="A31" s="33" t="s">
        <v>24</v>
      </c>
      <c r="B31" s="34" t="s">
        <v>25</v>
      </c>
      <c r="C31" s="35" t="s">
        <v>26</v>
      </c>
      <c r="D31" s="21">
        <v>5.68</v>
      </c>
      <c r="E31" s="21">
        <v>5.7</v>
      </c>
      <c r="F31" s="38">
        <f>(E31-D31)/D31</f>
        <v>3.5211267605634619E-3</v>
      </c>
      <c r="G31" s="22">
        <f>(E31-D31)/(D31*0.075)</f>
        <v>4.6948356807512824E-2</v>
      </c>
      <c r="H31" s="60" t="str">
        <f t="shared" si="0"/>
        <v/>
      </c>
      <c r="I31" s="29"/>
      <c r="J31" s="38"/>
      <c r="K31" s="19"/>
      <c r="M31" s="21"/>
      <c r="N31" s="22"/>
    </row>
    <row r="32" spans="1:14" s="20" customFormat="1" x14ac:dyDescent="0.25">
      <c r="A32" s="36"/>
      <c r="B32" s="34" t="s">
        <v>25</v>
      </c>
      <c r="C32" s="35" t="s">
        <v>26</v>
      </c>
      <c r="D32" s="21">
        <v>12.18</v>
      </c>
      <c r="E32" s="21">
        <v>12.3</v>
      </c>
      <c r="F32" s="38">
        <f t="shared" ref="F32:F33" si="4">(E32-D32)/D32</f>
        <v>9.8522167487685545E-3</v>
      </c>
      <c r="G32" s="22">
        <f t="shared" ref="G32:G33" si="5">(E32-D32)/(D32*0.075)</f>
        <v>0.13136288998358073</v>
      </c>
      <c r="H32" s="60" t="str">
        <f t="shared" si="0"/>
        <v/>
      </c>
      <c r="I32" s="29"/>
      <c r="J32" s="38"/>
      <c r="K32" s="19"/>
      <c r="M32" s="21"/>
      <c r="N32" s="22"/>
    </row>
    <row r="33" spans="1:14" s="20" customFormat="1" x14ac:dyDescent="0.25">
      <c r="A33" s="36"/>
      <c r="B33" s="34" t="s">
        <v>25</v>
      </c>
      <c r="C33" s="35" t="s">
        <v>26</v>
      </c>
      <c r="D33" s="21">
        <v>19.57</v>
      </c>
      <c r="E33" s="21">
        <v>19.3</v>
      </c>
      <c r="F33" s="38">
        <f t="shared" si="4"/>
        <v>-1.3796627491057719E-2</v>
      </c>
      <c r="G33" s="22">
        <f t="shared" si="5"/>
        <v>-0.18395503321410295</v>
      </c>
      <c r="H33" s="60" t="str">
        <f t="shared" si="0"/>
        <v/>
      </c>
      <c r="I33" s="29"/>
      <c r="J33" s="38"/>
      <c r="K33" s="19"/>
      <c r="M33" s="21"/>
      <c r="N33" s="22"/>
    </row>
    <row r="34" spans="1:14" s="20" customFormat="1" x14ac:dyDescent="0.25">
      <c r="A34" s="36"/>
      <c r="B34" s="34" t="s">
        <v>25</v>
      </c>
      <c r="C34" s="35" t="s">
        <v>26</v>
      </c>
      <c r="D34" s="21"/>
      <c r="E34" s="21" t="s">
        <v>62</v>
      </c>
      <c r="F34" s="39"/>
      <c r="G34" s="22"/>
      <c r="H34" s="60" t="str">
        <f t="shared" si="0"/>
        <v/>
      </c>
      <c r="I34" s="29"/>
      <c r="J34" s="38"/>
      <c r="K34" s="19"/>
      <c r="M34" s="21"/>
      <c r="N34" s="22"/>
    </row>
    <row r="35" spans="1:14" s="20" customFormat="1" x14ac:dyDescent="0.25">
      <c r="A35" s="36"/>
      <c r="B35" s="34" t="s">
        <v>25</v>
      </c>
      <c r="C35" s="35" t="s">
        <v>26</v>
      </c>
      <c r="D35" s="21"/>
      <c r="E35" s="21" t="s">
        <v>62</v>
      </c>
      <c r="F35" s="39"/>
      <c r="G35" s="22"/>
      <c r="H35" s="60" t="str">
        <f t="shared" si="0"/>
        <v/>
      </c>
      <c r="I35" s="29"/>
      <c r="J35" s="38"/>
      <c r="K35" s="19"/>
      <c r="M35" s="21"/>
      <c r="N35" s="22"/>
    </row>
    <row r="36" spans="1:14" s="20" customFormat="1" x14ac:dyDescent="0.25">
      <c r="A36" s="33"/>
      <c r="B36" s="27"/>
      <c r="C36" s="28"/>
      <c r="D36" s="41"/>
      <c r="E36" s="21"/>
      <c r="F36" s="38"/>
      <c r="G36" s="22"/>
      <c r="H36" s="60" t="str">
        <f t="shared" si="0"/>
        <v/>
      </c>
      <c r="I36" s="29"/>
      <c r="J36" s="38"/>
      <c r="K36" s="19"/>
      <c r="M36" s="21"/>
      <c r="N36" s="22"/>
    </row>
    <row r="37" spans="1:14" s="20" customFormat="1" x14ac:dyDescent="0.25">
      <c r="A37" s="33" t="s">
        <v>27</v>
      </c>
      <c r="B37" s="34" t="s">
        <v>25</v>
      </c>
      <c r="C37" s="35" t="s">
        <v>26</v>
      </c>
      <c r="D37" s="21">
        <v>88.99</v>
      </c>
      <c r="E37" s="32">
        <v>88.9</v>
      </c>
      <c r="F37" s="38">
        <f>(E37-D37)/D37</f>
        <v>-1.0113495898414339E-3</v>
      </c>
      <c r="G37" s="22">
        <f>(E37-D37)/(D37*0.05)</f>
        <v>-2.0226991796828679E-2</v>
      </c>
      <c r="H37" s="60" t="str">
        <f t="shared" si="0"/>
        <v/>
      </c>
      <c r="I37" s="21"/>
      <c r="J37" s="39"/>
      <c r="K37" s="31"/>
      <c r="M37" s="21"/>
      <c r="N37" s="22"/>
    </row>
    <row r="38" spans="1:14" s="20" customFormat="1" x14ac:dyDescent="0.25">
      <c r="A38" s="36"/>
      <c r="B38" s="34" t="s">
        <v>25</v>
      </c>
      <c r="C38" s="35" t="s">
        <v>26</v>
      </c>
      <c r="D38" s="21">
        <v>112.58</v>
      </c>
      <c r="E38" s="32">
        <v>113</v>
      </c>
      <c r="F38" s="38">
        <f t="shared" ref="F38:F39" si="6">(E38-D38)/D38</f>
        <v>3.7306804050453164E-3</v>
      </c>
      <c r="G38" s="22">
        <f t="shared" ref="G38:G39" si="7">(E38-D38)/(D38*0.05)</f>
        <v>7.4613608100906323E-2</v>
      </c>
      <c r="H38" s="60" t="str">
        <f t="shared" si="0"/>
        <v/>
      </c>
      <c r="I38" s="21"/>
      <c r="J38" s="39"/>
      <c r="K38" s="31"/>
      <c r="M38" s="21"/>
      <c r="N38" s="22"/>
    </row>
    <row r="39" spans="1:14" s="20" customFormat="1" x14ac:dyDescent="0.25">
      <c r="A39" s="36"/>
      <c r="B39" s="34" t="s">
        <v>25</v>
      </c>
      <c r="C39" s="35" t="s">
        <v>26</v>
      </c>
      <c r="D39" s="21">
        <v>204.31</v>
      </c>
      <c r="E39" s="32">
        <v>204</v>
      </c>
      <c r="F39" s="38">
        <f t="shared" si="6"/>
        <v>-1.5173021389065747E-3</v>
      </c>
      <c r="G39" s="22">
        <f t="shared" si="7"/>
        <v>-3.0346042778131493E-2</v>
      </c>
      <c r="H39" s="60" t="str">
        <f t="shared" si="0"/>
        <v/>
      </c>
      <c r="I39" s="21"/>
      <c r="J39" s="39"/>
      <c r="K39" s="40"/>
      <c r="M39" s="21"/>
      <c r="N39" s="22"/>
    </row>
    <row r="40" spans="1:14" s="20" customFormat="1" x14ac:dyDescent="0.25">
      <c r="A40" s="36"/>
      <c r="B40" s="34" t="s">
        <v>25</v>
      </c>
      <c r="C40" s="35" t="s">
        <v>26</v>
      </c>
      <c r="D40" s="21"/>
      <c r="E40" s="21" t="s">
        <v>62</v>
      </c>
      <c r="F40" s="39"/>
      <c r="G40" s="22"/>
      <c r="H40" s="60" t="str">
        <f t="shared" si="0"/>
        <v/>
      </c>
      <c r="I40" s="21"/>
      <c r="J40" s="39"/>
      <c r="K40" s="21"/>
      <c r="M40" s="21"/>
      <c r="N40" s="22"/>
    </row>
    <row r="41" spans="1:14" s="20" customFormat="1" x14ac:dyDescent="0.25">
      <c r="A41" s="36"/>
      <c r="B41" s="34" t="s">
        <v>25</v>
      </c>
      <c r="C41" s="35" t="s">
        <v>26</v>
      </c>
      <c r="D41" s="21"/>
      <c r="E41" s="21" t="s">
        <v>62</v>
      </c>
      <c r="F41" s="39"/>
      <c r="G41" s="22"/>
      <c r="H41" s="60" t="str">
        <f t="shared" si="0"/>
        <v/>
      </c>
      <c r="I41" s="21"/>
      <c r="J41" s="39"/>
      <c r="K41" s="21"/>
      <c r="M41" s="21"/>
      <c r="N41" s="22"/>
    </row>
    <row r="42" spans="1:14" s="20" customFormat="1" x14ac:dyDescent="0.25">
      <c r="A42" s="36"/>
      <c r="B42" s="34"/>
      <c r="C42" s="35"/>
      <c r="D42" s="19"/>
      <c r="E42" s="58"/>
      <c r="F42" s="57"/>
      <c r="G42" s="22"/>
      <c r="H42" s="60" t="str">
        <f t="shared" si="0"/>
        <v/>
      </c>
      <c r="I42" s="21"/>
      <c r="J42" s="39"/>
      <c r="K42" s="21"/>
      <c r="M42" s="21"/>
      <c r="N42" s="22"/>
    </row>
    <row r="43" spans="1:14" s="20" customFormat="1" x14ac:dyDescent="0.25">
      <c r="A43" s="33" t="s">
        <v>27</v>
      </c>
      <c r="B43" s="34" t="s">
        <v>25</v>
      </c>
      <c r="C43" s="35" t="s">
        <v>26</v>
      </c>
      <c r="D43" s="19"/>
      <c r="E43" s="29"/>
      <c r="F43" s="57"/>
      <c r="G43" s="22"/>
      <c r="H43" s="60" t="str">
        <f t="shared" si="0"/>
        <v/>
      </c>
      <c r="I43" s="19"/>
      <c r="J43" s="39"/>
      <c r="K43" s="21"/>
      <c r="M43" s="21"/>
      <c r="N43" s="22"/>
    </row>
    <row r="44" spans="1:14" s="20" customFormat="1" x14ac:dyDescent="0.25">
      <c r="A44" s="36"/>
      <c r="B44" s="34" t="s">
        <v>25</v>
      </c>
      <c r="C44" s="35" t="s">
        <v>26</v>
      </c>
      <c r="D44" s="19"/>
      <c r="E44" s="29"/>
      <c r="F44" s="57"/>
      <c r="G44" s="22"/>
      <c r="H44" s="60" t="str">
        <f t="shared" si="0"/>
        <v/>
      </c>
      <c r="I44" s="21"/>
      <c r="J44" s="39"/>
      <c r="K44" s="41"/>
      <c r="M44" s="21"/>
      <c r="N44" s="22"/>
    </row>
    <row r="45" spans="1:14" s="22" customFormat="1" x14ac:dyDescent="0.25">
      <c r="A45" s="36"/>
      <c r="B45" s="34" t="s">
        <v>25</v>
      </c>
      <c r="C45" s="35" t="s">
        <v>26</v>
      </c>
      <c r="D45" s="19"/>
      <c r="E45" s="29"/>
      <c r="F45" s="57"/>
      <c r="H45" s="60" t="str">
        <f t="shared" si="0"/>
        <v/>
      </c>
      <c r="I45" s="21"/>
      <c r="J45" s="39"/>
      <c r="K45" s="21"/>
      <c r="L45" s="20"/>
      <c r="M45" s="21"/>
    </row>
    <row r="46" spans="1:14" s="22" customFormat="1" x14ac:dyDescent="0.25">
      <c r="A46" s="36"/>
      <c r="B46" s="34" t="s">
        <v>25</v>
      </c>
      <c r="C46" s="35" t="s">
        <v>26</v>
      </c>
      <c r="D46" s="19"/>
      <c r="E46" s="29"/>
      <c r="F46" s="38"/>
      <c r="G46" s="21"/>
      <c r="H46" s="60" t="str">
        <f t="shared" si="0"/>
        <v/>
      </c>
      <c r="I46" s="21"/>
      <c r="J46" s="39"/>
      <c r="K46" s="21"/>
      <c r="L46" s="20"/>
      <c r="M46" s="21"/>
    </row>
    <row r="47" spans="1:14" s="22" customFormat="1" x14ac:dyDescent="0.25">
      <c r="A47" s="36"/>
      <c r="B47" s="34" t="s">
        <v>25</v>
      </c>
      <c r="C47" s="35" t="s">
        <v>26</v>
      </c>
      <c r="D47" s="19"/>
      <c r="E47" s="29"/>
      <c r="F47" s="57"/>
      <c r="G47" s="21"/>
      <c r="H47" s="60" t="str">
        <f t="shared" si="0"/>
        <v/>
      </c>
      <c r="I47" s="21"/>
      <c r="J47" s="39"/>
      <c r="K47" s="21"/>
      <c r="L47" s="20"/>
      <c r="M47" s="21"/>
    </row>
    <row r="48" spans="1:14" s="22" customFormat="1" x14ac:dyDescent="0.25">
      <c r="A48" s="36"/>
      <c r="B48" s="34"/>
      <c r="C48" s="35"/>
      <c r="E48" s="39"/>
      <c r="H48" s="60" t="str">
        <f t="shared" si="0"/>
        <v/>
      </c>
      <c r="I48" s="39"/>
      <c r="J48" s="21"/>
      <c r="K48" s="21"/>
      <c r="L48" s="20"/>
      <c r="M48" s="21"/>
    </row>
    <row r="49" spans="1:14" x14ac:dyDescent="0.25">
      <c r="E49" s="25"/>
      <c r="F49" s="17"/>
      <c r="G49" s="17"/>
      <c r="H49" s="25"/>
      <c r="I49" s="25"/>
      <c r="J49" s="18"/>
      <c r="K49" s="19"/>
      <c r="L49" s="20"/>
      <c r="M49" s="21"/>
      <c r="N49" s="22"/>
    </row>
    <row r="50" spans="1:14" s="22" customFormat="1" x14ac:dyDescent="0.25">
      <c r="A50" s="71" t="s">
        <v>48</v>
      </c>
      <c r="B50" s="71"/>
      <c r="C50" s="71"/>
      <c r="D50" s="71"/>
      <c r="E50" s="71"/>
      <c r="F50" s="71"/>
      <c r="G50" s="71"/>
      <c r="H50" s="71"/>
      <c r="I50" s="54"/>
      <c r="J50" s="18"/>
      <c r="K50" s="19"/>
      <c r="L50" s="20"/>
      <c r="M50" s="21"/>
    </row>
    <row r="51" spans="1:14" s="22" customFormat="1" x14ac:dyDescent="0.25">
      <c r="A51" s="17"/>
      <c r="B51" s="24" t="s">
        <v>28</v>
      </c>
      <c r="C51" s="19" t="s">
        <v>29</v>
      </c>
      <c r="D51" s="32">
        <v>72.801864823674819</v>
      </c>
      <c r="E51" s="20">
        <v>70.7</v>
      </c>
      <c r="F51" s="26">
        <f t="shared" ref="F51:F60" si="8">(E51-D51)/D51</f>
        <v>-2.8871030004045995E-2</v>
      </c>
      <c r="G51" s="22">
        <f t="shared" ref="G51:G60" si="9">(E51-D51)/(0.075*D51)</f>
        <v>-0.38494706672061324</v>
      </c>
      <c r="H51" s="60" t="str">
        <f>IF(ABS(G51)&gt;2,IF(ABS(G51)&gt;3,"XX","X"),"")</f>
        <v/>
      </c>
      <c r="I51" s="20"/>
      <c r="J51" s="26">
        <f>(E51-K51)/K51</f>
        <v>-3.6705420835165425E-2</v>
      </c>
      <c r="K51" s="47">
        <v>73.393956043327989</v>
      </c>
      <c r="L51" s="47">
        <v>3.5439893023691846</v>
      </c>
      <c r="M51" s="42">
        <f>(L51/K51)</f>
        <v>4.8287209103117387E-2</v>
      </c>
      <c r="N51" s="22">
        <f>(E51-K51)/L51</f>
        <v>-0.76014790494064299</v>
      </c>
    </row>
    <row r="52" spans="1:14" s="22" customFormat="1" x14ac:dyDescent="0.25">
      <c r="A52" s="17"/>
      <c r="B52" s="24" t="s">
        <v>30</v>
      </c>
      <c r="C52" s="19" t="s">
        <v>29</v>
      </c>
      <c r="D52" s="43">
        <v>37.057140388760196</v>
      </c>
      <c r="E52" s="20">
        <v>36.9</v>
      </c>
      <c r="F52" s="26">
        <f t="shared" si="8"/>
        <v>-4.2404887995043375E-3</v>
      </c>
      <c r="G52" s="22">
        <f t="shared" si="9"/>
        <v>-5.6539850660057837E-2</v>
      </c>
      <c r="H52" s="60" t="str">
        <f t="shared" ref="H52:H86" si="10">IF(ABS(G52)&gt;2,IF(ABS(G52)&gt;3,"XX","X"),"")</f>
        <v/>
      </c>
      <c r="I52" s="20"/>
      <c r="J52" s="26">
        <f t="shared" ref="J52:J86" si="11">(E52-K52)/K52</f>
        <v>-1.5545308974704873E-2</v>
      </c>
      <c r="K52" s="47">
        <v>37.482679839301888</v>
      </c>
      <c r="L52" s="47">
        <v>2.4447489834797431</v>
      </c>
      <c r="M52" s="42">
        <f t="shared" ref="M52:M60" si="12">(L52/K52)</f>
        <v>6.5223431034307722E-2</v>
      </c>
      <c r="N52" s="22">
        <f t="shared" ref="N52:N86" si="13">(E52-K52)/L52</f>
        <v>-0.23833933186569092</v>
      </c>
    </row>
    <row r="53" spans="1:14" s="22" customFormat="1" x14ac:dyDescent="0.25">
      <c r="A53" s="17"/>
      <c r="B53" s="24" t="s">
        <v>31</v>
      </c>
      <c r="C53" s="19" t="s">
        <v>29</v>
      </c>
      <c r="D53" s="43">
        <v>51.622655405343721</v>
      </c>
      <c r="E53" s="20">
        <v>53.4</v>
      </c>
      <c r="F53" s="26">
        <f t="shared" si="8"/>
        <v>3.4429546111111042E-2</v>
      </c>
      <c r="G53" s="22">
        <f t="shared" si="9"/>
        <v>0.45906061481481392</v>
      </c>
      <c r="H53" s="60" t="str">
        <f t="shared" si="10"/>
        <v/>
      </c>
      <c r="I53" s="20"/>
      <c r="J53" s="26">
        <f t="shared" si="11"/>
        <v>7.9390725975179068E-3</v>
      </c>
      <c r="K53" s="47">
        <v>52.979392754747643</v>
      </c>
      <c r="L53" s="47">
        <v>2.1086479681467494</v>
      </c>
      <c r="M53" s="42">
        <f t="shared" si="12"/>
        <v>3.9801286094540735E-2</v>
      </c>
      <c r="N53" s="22">
        <f t="shared" si="13"/>
        <v>0.19946774028005226</v>
      </c>
    </row>
    <row r="54" spans="1:14" x14ac:dyDescent="0.25">
      <c r="B54" s="24" t="s">
        <v>35</v>
      </c>
      <c r="C54" s="19" t="s">
        <v>29</v>
      </c>
      <c r="D54" s="43">
        <v>105.27843992905528</v>
      </c>
      <c r="E54" s="20">
        <v>68.7</v>
      </c>
      <c r="F54" s="26"/>
      <c r="G54" s="22"/>
      <c r="H54" s="60"/>
      <c r="J54" s="26"/>
      <c r="K54" s="49"/>
      <c r="L54" s="47"/>
      <c r="M54" s="42"/>
      <c r="N54" s="22"/>
    </row>
    <row r="55" spans="1:14" x14ac:dyDescent="0.25">
      <c r="B55" s="24" t="s">
        <v>36</v>
      </c>
      <c r="C55" s="19" t="s">
        <v>29</v>
      </c>
      <c r="D55" s="43">
        <v>149.58798713206852</v>
      </c>
      <c r="E55" s="20">
        <v>97.3</v>
      </c>
      <c r="F55" s="26"/>
      <c r="G55" s="22"/>
      <c r="H55" s="60"/>
      <c r="J55" s="26"/>
      <c r="K55" s="49"/>
      <c r="L55" s="47"/>
      <c r="M55" s="42"/>
      <c r="N55" s="22"/>
    </row>
    <row r="56" spans="1:14" x14ac:dyDescent="0.25">
      <c r="B56" s="24" t="s">
        <v>37</v>
      </c>
      <c r="C56" s="19" t="s">
        <v>29</v>
      </c>
      <c r="D56" s="43">
        <v>173.77092371711555</v>
      </c>
      <c r="E56" s="20">
        <v>115.5</v>
      </c>
      <c r="F56" s="26"/>
      <c r="G56" s="22"/>
      <c r="H56" s="60"/>
      <c r="J56" s="26"/>
      <c r="K56" s="47"/>
      <c r="L56" s="47"/>
      <c r="M56" s="42"/>
      <c r="N56" s="22"/>
    </row>
    <row r="57" spans="1:14" x14ac:dyDescent="0.25">
      <c r="B57" s="24" t="s">
        <v>38</v>
      </c>
      <c r="C57" s="19" t="s">
        <v>29</v>
      </c>
      <c r="D57" s="43">
        <v>67.691344804873708</v>
      </c>
      <c r="E57" s="20">
        <v>62.6</v>
      </c>
      <c r="F57" s="26"/>
      <c r="G57" s="22"/>
      <c r="H57" s="60"/>
      <c r="J57" s="26"/>
      <c r="K57" s="47"/>
      <c r="L57" s="49"/>
      <c r="M57" s="42"/>
      <c r="N57" s="22"/>
    </row>
    <row r="58" spans="1:14" x14ac:dyDescent="0.25">
      <c r="B58" s="24" t="s">
        <v>39</v>
      </c>
      <c r="C58" s="19" t="s">
        <v>29</v>
      </c>
      <c r="D58" s="43">
        <v>61.98733361091962</v>
      </c>
      <c r="E58" s="20">
        <v>57.7</v>
      </c>
      <c r="F58" s="26"/>
      <c r="G58" s="22"/>
      <c r="H58" s="60"/>
      <c r="J58" s="26"/>
      <c r="K58" s="47"/>
      <c r="L58" s="49"/>
      <c r="M58" s="42"/>
      <c r="N58" s="22"/>
    </row>
    <row r="59" spans="1:14" x14ac:dyDescent="0.25">
      <c r="B59" s="24" t="s">
        <v>40</v>
      </c>
      <c r="C59" s="19" t="s">
        <v>29</v>
      </c>
      <c r="D59" s="43">
        <v>51.928193552520007</v>
      </c>
      <c r="E59" s="20">
        <v>45.8</v>
      </c>
      <c r="F59" s="26"/>
      <c r="G59" s="22"/>
      <c r="H59" s="60"/>
      <c r="J59" s="26"/>
      <c r="K59" s="47"/>
      <c r="L59" s="49"/>
      <c r="M59" s="42"/>
      <c r="N59" s="22"/>
    </row>
    <row r="60" spans="1:14" x14ac:dyDescent="0.25">
      <c r="B60" s="24" t="s">
        <v>41</v>
      </c>
      <c r="C60" s="19" t="s">
        <v>29</v>
      </c>
      <c r="D60" s="43">
        <v>72.801864823674819</v>
      </c>
      <c r="E60" s="20">
        <v>70.8</v>
      </c>
      <c r="F60" s="26">
        <f t="shared" si="8"/>
        <v>-2.7497438815932983E-2</v>
      </c>
      <c r="G60" s="22">
        <f t="shared" si="9"/>
        <v>-0.36663251754577308</v>
      </c>
      <c r="H60" s="60" t="str">
        <f t="shared" si="10"/>
        <v/>
      </c>
      <c r="J60" s="26">
        <f t="shared" si="11"/>
        <v>-3.9753186690798338E-2</v>
      </c>
      <c r="K60" s="47">
        <v>73.731043955260944</v>
      </c>
      <c r="L60" s="49">
        <v>4.4507705425646824</v>
      </c>
      <c r="M60" s="42">
        <f t="shared" si="12"/>
        <v>6.0364946755200606E-2</v>
      </c>
      <c r="N60" s="22">
        <f t="shared" si="13"/>
        <v>-0.65854753176558534</v>
      </c>
    </row>
    <row r="61" spans="1:14" x14ac:dyDescent="0.25">
      <c r="E61" s="25"/>
      <c r="F61" s="26"/>
      <c r="G61" s="22"/>
      <c r="H61" s="60" t="str">
        <f t="shared" si="10"/>
        <v/>
      </c>
      <c r="I61" s="25"/>
      <c r="J61" s="26"/>
      <c r="K61" s="51"/>
      <c r="L61" s="51"/>
      <c r="M61" s="42"/>
      <c r="N61" s="22"/>
    </row>
    <row r="62" spans="1:14" x14ac:dyDescent="0.25">
      <c r="E62" s="25"/>
      <c r="F62" s="26"/>
      <c r="G62" s="22"/>
      <c r="H62" s="16" t="str">
        <f t="shared" si="10"/>
        <v/>
      </c>
      <c r="I62" s="25"/>
      <c r="J62" s="26"/>
      <c r="K62" s="51"/>
      <c r="L62" s="51"/>
      <c r="M62" s="42"/>
      <c r="N62" s="22"/>
    </row>
    <row r="63" spans="1:14" x14ac:dyDescent="0.25">
      <c r="A63" s="71" t="s">
        <v>49</v>
      </c>
      <c r="B63" s="71"/>
      <c r="C63" s="71"/>
      <c r="D63" s="71"/>
      <c r="E63" s="71"/>
      <c r="F63" s="71"/>
      <c r="G63" s="71"/>
      <c r="H63" s="16" t="str">
        <f t="shared" si="10"/>
        <v/>
      </c>
      <c r="I63" s="25"/>
      <c r="J63" s="26"/>
      <c r="K63" s="51"/>
      <c r="L63" s="51"/>
      <c r="M63" s="42"/>
      <c r="N63" s="22"/>
    </row>
    <row r="64" spans="1:14" x14ac:dyDescent="0.25">
      <c r="A64" s="33"/>
      <c r="E64" s="25"/>
      <c r="F64" s="26"/>
      <c r="G64" s="22"/>
      <c r="H64" s="16" t="str">
        <f t="shared" si="10"/>
        <v/>
      </c>
      <c r="I64" s="25"/>
      <c r="J64" s="26"/>
      <c r="K64" s="51"/>
      <c r="L64" s="51"/>
      <c r="M64" s="42"/>
      <c r="N64" s="22"/>
    </row>
    <row r="65" spans="1:14" x14ac:dyDescent="0.25">
      <c r="A65" s="44" t="s">
        <v>28</v>
      </c>
      <c r="B65" s="45" t="s">
        <v>42</v>
      </c>
      <c r="C65" s="19" t="s">
        <v>12</v>
      </c>
      <c r="D65" s="21">
        <v>130.09473586402876</v>
      </c>
      <c r="E65" s="19">
        <v>133</v>
      </c>
      <c r="F65" s="26">
        <f t="shared" ref="F65:F77" si="14">(E65-D65)/D65</f>
        <v>2.233191156180012E-2</v>
      </c>
      <c r="G65" s="22">
        <f t="shared" ref="G65:G77" si="15">(E65-D65)/(0.075*D65)</f>
        <v>0.29775882082400162</v>
      </c>
      <c r="H65" s="60" t="str">
        <f t="shared" si="10"/>
        <v/>
      </c>
      <c r="I65" s="19"/>
      <c r="J65" s="26">
        <f t="shared" si="11"/>
        <v>1.94787596119433E-2</v>
      </c>
      <c r="K65" s="47">
        <v>130.45882392942195</v>
      </c>
      <c r="L65" s="47">
        <v>2.442515630067283</v>
      </c>
      <c r="M65" s="42">
        <f>(L65/K65)</f>
        <v>1.8722502292284043E-2</v>
      </c>
      <c r="N65" s="22">
        <f t="shared" si="13"/>
        <v>1.0403929617875345</v>
      </c>
    </row>
    <row r="66" spans="1:14" x14ac:dyDescent="0.25">
      <c r="A66" s="44" t="s">
        <v>32</v>
      </c>
      <c r="B66" s="45" t="s">
        <v>42</v>
      </c>
      <c r="C66" s="19" t="s">
        <v>12</v>
      </c>
      <c r="D66" s="21">
        <v>260.64206000730655</v>
      </c>
      <c r="E66" s="19">
        <v>260</v>
      </c>
      <c r="F66" s="26">
        <f t="shared" si="14"/>
        <v>-2.4633783484083707E-3</v>
      </c>
      <c r="G66" s="22">
        <f t="shared" si="15"/>
        <v>-3.2845044645444944E-2</v>
      </c>
      <c r="H66" s="60" t="str">
        <f t="shared" si="10"/>
        <v/>
      </c>
      <c r="I66" s="19"/>
      <c r="J66" s="26">
        <f t="shared" si="11"/>
        <v>-2.6607527535570195E-3</v>
      </c>
      <c r="K66" s="47">
        <v>260.69364132398761</v>
      </c>
      <c r="L66" s="47">
        <v>4.3499701038654051</v>
      </c>
      <c r="M66" s="42">
        <f t="shared" ref="M66:M86" si="16">(L66/K66)</f>
        <v>1.6686138111283288E-2</v>
      </c>
      <c r="N66" s="22">
        <f t="shared" si="13"/>
        <v>-0.15945887153827401</v>
      </c>
    </row>
    <row r="67" spans="1:14" x14ac:dyDescent="0.25">
      <c r="A67" s="44" t="s">
        <v>33</v>
      </c>
      <c r="B67" s="45" t="s">
        <v>42</v>
      </c>
      <c r="C67" s="19" t="s">
        <v>12</v>
      </c>
      <c r="D67" s="21">
        <v>104.32914340839557</v>
      </c>
      <c r="E67" s="19">
        <v>108</v>
      </c>
      <c r="F67" s="26">
        <f t="shared" si="14"/>
        <v>3.5185342002041521E-2</v>
      </c>
      <c r="G67" s="22">
        <f t="shared" si="15"/>
        <v>0.46913789336055362</v>
      </c>
      <c r="H67" s="60" t="str">
        <f t="shared" si="10"/>
        <v/>
      </c>
      <c r="I67" s="19"/>
      <c r="J67" s="26">
        <f t="shared" si="11"/>
        <v>1.9913990631515954E-2</v>
      </c>
      <c r="K67" s="47">
        <v>105.89128200224802</v>
      </c>
      <c r="L67" s="47">
        <v>3.276126837527273</v>
      </c>
      <c r="M67" s="42">
        <f t="shared" si="16"/>
        <v>3.0938588858124529E-2</v>
      </c>
      <c r="N67" s="22">
        <f t="shared" si="13"/>
        <v>0.64366189171832588</v>
      </c>
    </row>
    <row r="68" spans="1:14" x14ac:dyDescent="0.25">
      <c r="A68" s="44" t="s">
        <v>35</v>
      </c>
      <c r="B68" s="45" t="s">
        <v>42</v>
      </c>
      <c r="C68" s="19" t="s">
        <v>12</v>
      </c>
      <c r="D68" s="21">
        <v>51.481174170863582</v>
      </c>
      <c r="E68" s="19">
        <v>54</v>
      </c>
      <c r="F68" s="26">
        <f t="shared" si="14"/>
        <v>4.8927124715076507E-2</v>
      </c>
      <c r="G68" s="22">
        <f t="shared" si="15"/>
        <v>0.65236166286768682</v>
      </c>
      <c r="H68" s="60" t="str">
        <f t="shared" si="10"/>
        <v/>
      </c>
      <c r="I68" s="19"/>
      <c r="J68" s="26">
        <f t="shared" si="11"/>
        <v>3.676345051242412E-2</v>
      </c>
      <c r="K68" s="47">
        <v>52.085169450476194</v>
      </c>
      <c r="L68" s="47">
        <v>2.1470032677235706</v>
      </c>
      <c r="M68" s="42">
        <f t="shared" si="16"/>
        <v>4.1221009557528498E-2</v>
      </c>
      <c r="N68" s="22">
        <f t="shared" si="13"/>
        <v>0.891861963281531</v>
      </c>
    </row>
    <row r="69" spans="1:14" ht="18.75" x14ac:dyDescent="0.35">
      <c r="A69" s="44" t="s">
        <v>32</v>
      </c>
      <c r="B69" s="2" t="s">
        <v>54</v>
      </c>
      <c r="C69" s="19" t="s">
        <v>12</v>
      </c>
      <c r="D69" s="21">
        <v>118.87204471386225</v>
      </c>
      <c r="E69" s="19">
        <v>120</v>
      </c>
      <c r="F69" s="26">
        <f t="shared" si="14"/>
        <v>9.4888187450031455E-3</v>
      </c>
      <c r="G69" s="22">
        <f t="shared" si="15"/>
        <v>0.12651758326670862</v>
      </c>
      <c r="H69" s="60" t="str">
        <f t="shared" si="10"/>
        <v/>
      </c>
      <c r="I69" s="19"/>
      <c r="J69" s="26">
        <f t="shared" si="11"/>
        <v>2.8841816130345553E-2</v>
      </c>
      <c r="K69" s="47">
        <v>116.63600576747652</v>
      </c>
      <c r="L69" s="47">
        <v>8.3513811278557739</v>
      </c>
      <c r="M69" s="42">
        <f t="shared" si="16"/>
        <v>7.1602084389831899E-2</v>
      </c>
      <c r="N69" s="22">
        <f t="shared" si="13"/>
        <v>0.40280693468808199</v>
      </c>
    </row>
    <row r="70" spans="1:14" ht="18.75" x14ac:dyDescent="0.35">
      <c r="A70" s="44" t="s">
        <v>33</v>
      </c>
      <c r="B70" s="2" t="s">
        <v>54</v>
      </c>
      <c r="C70" s="19" t="s">
        <v>12</v>
      </c>
      <c r="D70" s="21">
        <v>89.776175870431032</v>
      </c>
      <c r="E70" s="19">
        <v>94</v>
      </c>
      <c r="F70" s="26">
        <f t="shared" si="14"/>
        <v>4.7048385483304374E-2</v>
      </c>
      <c r="G70" s="22">
        <f t="shared" si="15"/>
        <v>0.62731180644405837</v>
      </c>
      <c r="H70" s="60" t="str">
        <f t="shared" si="10"/>
        <v/>
      </c>
      <c r="I70" s="19"/>
      <c r="J70" s="26">
        <f t="shared" si="11"/>
        <v>0.14893443148172908</v>
      </c>
      <c r="K70" s="47">
        <v>81.81493862863212</v>
      </c>
      <c r="L70" s="47">
        <v>10.138913327232238</v>
      </c>
      <c r="M70" s="42">
        <f t="shared" si="16"/>
        <v>0.12392496403687338</v>
      </c>
      <c r="N70" s="22">
        <f t="shared" si="13"/>
        <v>1.2018113754498587</v>
      </c>
    </row>
    <row r="71" spans="1:14" ht="18.75" x14ac:dyDescent="0.35">
      <c r="A71" s="44" t="s">
        <v>34</v>
      </c>
      <c r="B71" s="2" t="s">
        <v>54</v>
      </c>
      <c r="C71" s="19" t="s">
        <v>12</v>
      </c>
      <c r="D71" s="21">
        <v>63.818542970216058</v>
      </c>
      <c r="E71" s="19">
        <v>64</v>
      </c>
      <c r="F71" s="26">
        <f t="shared" si="14"/>
        <v>2.8433276809316675E-3</v>
      </c>
      <c r="G71" s="22">
        <f t="shared" si="15"/>
        <v>3.7911035745755571E-2</v>
      </c>
      <c r="H71" s="60" t="str">
        <f t="shared" si="10"/>
        <v/>
      </c>
      <c r="I71" s="19"/>
      <c r="J71" s="26">
        <f t="shared" si="11"/>
        <v>5.3623092288187291E-2</v>
      </c>
      <c r="K71" s="48">
        <v>60.742784083261817</v>
      </c>
      <c r="L71" s="49">
        <v>2.9850544300343693</v>
      </c>
      <c r="M71" s="42">
        <f t="shared" si="16"/>
        <v>4.9142535612833819E-2</v>
      </c>
      <c r="N71" s="22">
        <f t="shared" si="13"/>
        <v>1.0911747149282902</v>
      </c>
    </row>
    <row r="72" spans="1:14" ht="18.75" x14ac:dyDescent="0.35">
      <c r="A72" s="44" t="s">
        <v>35</v>
      </c>
      <c r="B72" s="2" t="s">
        <v>54</v>
      </c>
      <c r="C72" s="19" t="s">
        <v>12</v>
      </c>
      <c r="D72" s="21">
        <v>61.010575198184512</v>
      </c>
      <c r="E72" s="19">
        <v>62</v>
      </c>
      <c r="F72" s="26">
        <f t="shared" si="14"/>
        <v>1.6217267229516802E-2</v>
      </c>
      <c r="G72" s="22">
        <f t="shared" si="15"/>
        <v>0.21623022972689074</v>
      </c>
      <c r="H72" s="60" t="str">
        <f t="shared" si="10"/>
        <v/>
      </c>
      <c r="I72" s="19"/>
      <c r="J72" s="26">
        <f t="shared" si="11"/>
        <v>1.3266664014768746E-2</v>
      </c>
      <c r="K72" s="47">
        <v>61.188236228302806</v>
      </c>
      <c r="L72" s="47">
        <v>2.9903950820414962</v>
      </c>
      <c r="M72" s="42">
        <f t="shared" si="16"/>
        <v>4.8872058852683184E-2</v>
      </c>
      <c r="N72" s="22">
        <f t="shared" si="13"/>
        <v>0.271457031404364</v>
      </c>
    </row>
    <row r="73" spans="1:14" ht="18.75" x14ac:dyDescent="0.35">
      <c r="A73" s="44" t="s">
        <v>30</v>
      </c>
      <c r="B73" s="2" t="s">
        <v>55</v>
      </c>
      <c r="C73" s="19" t="s">
        <v>12</v>
      </c>
      <c r="D73" s="21">
        <v>82.716551145333838</v>
      </c>
      <c r="E73" s="19">
        <v>88</v>
      </c>
      <c r="F73" s="26">
        <f t="shared" si="14"/>
        <v>6.3874143463538355E-2</v>
      </c>
      <c r="G73" s="22">
        <f t="shared" si="15"/>
        <v>0.85165524618051147</v>
      </c>
      <c r="H73" s="60" t="str">
        <f t="shared" si="10"/>
        <v/>
      </c>
      <c r="I73" s="19"/>
      <c r="J73" s="26">
        <f t="shared" si="11"/>
        <v>7.499272235816741E-2</v>
      </c>
      <c r="K73" s="47">
        <v>81.861019307142854</v>
      </c>
      <c r="L73" s="47">
        <v>6.4230084151123892</v>
      </c>
      <c r="M73" s="42">
        <f t="shared" si="16"/>
        <v>7.8462355703307785E-2</v>
      </c>
      <c r="N73" s="22">
        <f t="shared" si="13"/>
        <v>0.95577964344761435</v>
      </c>
    </row>
    <row r="74" spans="1:14" ht="18.75" x14ac:dyDescent="0.35">
      <c r="A74" s="44" t="s">
        <v>32</v>
      </c>
      <c r="B74" s="2" t="s">
        <v>55</v>
      </c>
      <c r="C74" s="19" t="s">
        <v>12</v>
      </c>
      <c r="D74" s="21">
        <v>278.6996621917412</v>
      </c>
      <c r="E74" s="19">
        <v>269</v>
      </c>
      <c r="F74" s="26">
        <f t="shared" si="14"/>
        <v>-3.4803279327507666E-2</v>
      </c>
      <c r="G74" s="22">
        <f t="shared" si="15"/>
        <v>-0.46404372436676899</v>
      </c>
      <c r="H74" s="60" t="str">
        <f t="shared" si="10"/>
        <v/>
      </c>
      <c r="I74" s="19"/>
      <c r="J74" s="26">
        <f t="shared" si="11"/>
        <v>-2.1673289577451692E-2</v>
      </c>
      <c r="K74" s="47">
        <v>274.959271922379</v>
      </c>
      <c r="L74" s="47">
        <v>8.7748291053850611</v>
      </c>
      <c r="M74" s="42">
        <f t="shared" si="16"/>
        <v>3.1913195885469883E-2</v>
      </c>
      <c r="N74" s="22">
        <f t="shared" si="13"/>
        <v>-0.67913253361502302</v>
      </c>
    </row>
    <row r="75" spans="1:14" ht="18.75" x14ac:dyDescent="0.35">
      <c r="A75" s="44" t="s">
        <v>33</v>
      </c>
      <c r="B75" s="2" t="s">
        <v>55</v>
      </c>
      <c r="C75" s="19" t="s">
        <v>12</v>
      </c>
      <c r="D75" s="21">
        <v>302.85375842028714</v>
      </c>
      <c r="E75" s="19">
        <v>291</v>
      </c>
      <c r="F75" s="26">
        <f t="shared" si="14"/>
        <v>-3.9140205761742639E-2</v>
      </c>
      <c r="G75" s="22">
        <f t="shared" si="15"/>
        <v>-0.52186941015656851</v>
      </c>
      <c r="H75" s="60" t="str">
        <f t="shared" si="10"/>
        <v/>
      </c>
      <c r="I75" s="19"/>
      <c r="J75" s="26">
        <f t="shared" si="11"/>
        <v>-1.4007958377504808E-2</v>
      </c>
      <c r="K75" s="47">
        <v>295.13422798133962</v>
      </c>
      <c r="L75" s="47">
        <v>15.108691799904831</v>
      </c>
      <c r="M75" s="42">
        <f t="shared" si="16"/>
        <v>5.1192611250973248E-2</v>
      </c>
      <c r="N75" s="22">
        <f t="shared" si="13"/>
        <v>-0.27363242536760607</v>
      </c>
    </row>
    <row r="76" spans="1:14" ht="18.75" x14ac:dyDescent="0.35">
      <c r="A76" s="44" t="s">
        <v>36</v>
      </c>
      <c r="B76" s="2" t="s">
        <v>55</v>
      </c>
      <c r="C76" s="19" t="s">
        <v>12</v>
      </c>
      <c r="D76" s="21">
        <v>31.45863895680522</v>
      </c>
      <c r="E76" s="19">
        <v>34</v>
      </c>
      <c r="F76" s="26">
        <f t="shared" si="14"/>
        <v>8.0784201970219863E-2</v>
      </c>
      <c r="G76" s="22">
        <f>(E76-D76)/4.53181</f>
        <v>0.56078278727368969</v>
      </c>
      <c r="H76" s="60" t="str">
        <f t="shared" si="10"/>
        <v/>
      </c>
      <c r="I76" s="19"/>
      <c r="J76" s="26">
        <f t="shared" si="11"/>
        <v>6.7109319130309E-2</v>
      </c>
      <c r="K76" s="47">
        <v>31.86177778646887</v>
      </c>
      <c r="L76" s="47">
        <v>6.2129923510420459</v>
      </c>
      <c r="M76" s="42">
        <f t="shared" si="16"/>
        <v>0.19499829522006751</v>
      </c>
      <c r="N76" s="22">
        <f t="shared" si="13"/>
        <v>0.34415336326182761</v>
      </c>
    </row>
    <row r="77" spans="1:14" ht="18.75" x14ac:dyDescent="0.35">
      <c r="A77" s="44" t="s">
        <v>37</v>
      </c>
      <c r="B77" s="2" t="s">
        <v>55</v>
      </c>
      <c r="C77" s="19" t="s">
        <v>12</v>
      </c>
      <c r="D77" s="21">
        <v>68.68272546765597</v>
      </c>
      <c r="E77" s="19">
        <v>72</v>
      </c>
      <c r="F77" s="26">
        <f t="shared" si="14"/>
        <v>4.8298527901403661E-2</v>
      </c>
      <c r="G77" s="22">
        <f t="shared" si="15"/>
        <v>0.6439803720187155</v>
      </c>
      <c r="H77" s="60" t="str">
        <f t="shared" si="10"/>
        <v/>
      </c>
      <c r="I77" s="19"/>
      <c r="J77" s="26">
        <f t="shared" si="11"/>
        <v>7.4652051843139625E-2</v>
      </c>
      <c r="K77" s="48">
        <v>66.998429748970878</v>
      </c>
      <c r="L77" s="49">
        <v>5.3563465709138791</v>
      </c>
      <c r="M77" s="42">
        <f t="shared" si="16"/>
        <v>7.9947344900216183E-2</v>
      </c>
      <c r="N77" s="22">
        <f t="shared" si="13"/>
        <v>0.93376524181402498</v>
      </c>
    </row>
    <row r="78" spans="1:14" ht="18.75" x14ac:dyDescent="0.35">
      <c r="A78" s="44" t="s">
        <v>30</v>
      </c>
      <c r="B78" s="2" t="s">
        <v>56</v>
      </c>
      <c r="C78" s="19" t="s">
        <v>43</v>
      </c>
      <c r="D78" s="21">
        <v>5.1976931925557697</v>
      </c>
      <c r="E78" s="19">
        <v>5.3</v>
      </c>
      <c r="F78" s="40">
        <f t="shared" ref="F78:F84" si="17">(E78-D78)</f>
        <v>0.10230680744423015</v>
      </c>
      <c r="G78" s="22">
        <f t="shared" ref="G78:G84" si="18">(E78-D78)/(0.15)</f>
        <v>0.68204538296153439</v>
      </c>
      <c r="H78" s="60" t="str">
        <f t="shared" si="10"/>
        <v/>
      </c>
      <c r="I78" s="19"/>
      <c r="J78" s="40">
        <f>(E78-K78)</f>
        <v>7.0457574824272839E-2</v>
      </c>
      <c r="K78" s="47">
        <v>5.229542425175727</v>
      </c>
      <c r="L78" s="47">
        <v>4.4936383218001259E-2</v>
      </c>
      <c r="M78" s="42">
        <f t="shared" si="16"/>
        <v>8.5927944673842606E-3</v>
      </c>
      <c r="N78" s="22">
        <f t="shared" si="13"/>
        <v>1.5679404922834985</v>
      </c>
    </row>
    <row r="79" spans="1:14" ht="18.75" x14ac:dyDescent="0.35">
      <c r="A79" s="44" t="s">
        <v>31</v>
      </c>
      <c r="B79" s="2" t="s">
        <v>56</v>
      </c>
      <c r="C79" s="19" t="s">
        <v>43</v>
      </c>
      <c r="D79" s="21">
        <v>12.460942046080051</v>
      </c>
      <c r="E79" s="19">
        <v>12.5</v>
      </c>
      <c r="F79" s="40">
        <f t="shared" si="17"/>
        <v>3.9057953919948929E-2</v>
      </c>
      <c r="G79" s="22">
        <f t="shared" si="18"/>
        <v>0.26038635946632621</v>
      </c>
      <c r="H79" s="60" t="str">
        <f t="shared" si="10"/>
        <v/>
      </c>
      <c r="I79" s="19"/>
      <c r="J79" s="40">
        <f t="shared" ref="J79:J84" si="19">(E79-K79)</f>
        <v>-1.1393779936435422E-2</v>
      </c>
      <c r="K79" s="47">
        <v>12.511393779936435</v>
      </c>
      <c r="L79" s="47">
        <v>8.8323213824947733E-2</v>
      </c>
      <c r="M79" s="42">
        <f t="shared" si="16"/>
        <v>7.0594224255482157E-3</v>
      </c>
      <c r="N79" s="22">
        <f t="shared" si="13"/>
        <v>-0.12900096637127961</v>
      </c>
    </row>
    <row r="80" spans="1:14" ht="18.75" x14ac:dyDescent="0.35">
      <c r="A80" s="44" t="s">
        <v>32</v>
      </c>
      <c r="B80" s="2" t="s">
        <v>56</v>
      </c>
      <c r="C80" s="19" t="s">
        <v>43</v>
      </c>
      <c r="D80" s="21">
        <v>3.7502306465514965</v>
      </c>
      <c r="E80" s="19">
        <v>3.9</v>
      </c>
      <c r="F80" s="40">
        <f t="shared" si="17"/>
        <v>0.1497693534485034</v>
      </c>
      <c r="G80" s="22">
        <f t="shared" si="18"/>
        <v>0.998462356323356</v>
      </c>
      <c r="H80" s="60" t="str">
        <f t="shared" si="10"/>
        <v/>
      </c>
      <c r="I80" s="19"/>
      <c r="J80" s="40">
        <f t="shared" si="19"/>
        <v>9.1999999898599416E-2</v>
      </c>
      <c r="K80" s="47">
        <v>3.8080000001014005</v>
      </c>
      <c r="L80" s="47">
        <v>5.7264227090555467E-2</v>
      </c>
      <c r="M80" s="42">
        <f t="shared" si="16"/>
        <v>1.5037874760774847E-2</v>
      </c>
      <c r="N80" s="22">
        <f t="shared" si="13"/>
        <v>1.6065876476969492</v>
      </c>
    </row>
    <row r="81" spans="1:14" ht="18.75" x14ac:dyDescent="0.35">
      <c r="A81" s="44" t="s">
        <v>33</v>
      </c>
      <c r="B81" s="2" t="s">
        <v>56</v>
      </c>
      <c r="C81" s="19" t="s">
        <v>43</v>
      </c>
      <c r="D81" s="21">
        <v>16.039431959406855</v>
      </c>
      <c r="E81" s="19">
        <v>16.100000000000001</v>
      </c>
      <c r="F81" s="40">
        <f t="shared" si="17"/>
        <v>6.0568040593146577E-2</v>
      </c>
      <c r="G81" s="22">
        <f t="shared" si="18"/>
        <v>0.40378693728764387</v>
      </c>
      <c r="H81" s="60" t="str">
        <f t="shared" si="10"/>
        <v/>
      </c>
      <c r="I81" s="19"/>
      <c r="J81" s="40">
        <f t="shared" si="19"/>
        <v>2.3562827353266869E-2</v>
      </c>
      <c r="K81" s="47">
        <v>16.076437172646735</v>
      </c>
      <c r="L81" s="47">
        <v>8.4789459680824589E-2</v>
      </c>
      <c r="M81" s="42">
        <f t="shared" si="16"/>
        <v>5.2741449346183295E-3</v>
      </c>
      <c r="N81" s="22">
        <f t="shared" si="13"/>
        <v>0.27789807178822817</v>
      </c>
    </row>
    <row r="82" spans="1:14" ht="18.75" x14ac:dyDescent="0.35">
      <c r="A82" s="44" t="s">
        <v>34</v>
      </c>
      <c r="B82" s="2" t="s">
        <v>56</v>
      </c>
      <c r="C82" s="19" t="s">
        <v>43</v>
      </c>
      <c r="D82" s="21">
        <v>8.2443325194408921</v>
      </c>
      <c r="E82" s="19">
        <v>8.3000000000000007</v>
      </c>
      <c r="F82" s="40">
        <f t="shared" si="17"/>
        <v>5.566748055910864E-2</v>
      </c>
      <c r="G82" s="22">
        <f t="shared" si="18"/>
        <v>0.37111653706072428</v>
      </c>
      <c r="H82" s="60" t="str">
        <f t="shared" si="10"/>
        <v/>
      </c>
      <c r="I82" s="19"/>
      <c r="J82" s="40">
        <f t="shared" si="19"/>
        <v>2.9484327781947428E-2</v>
      </c>
      <c r="K82" s="48">
        <v>8.2705156722180533</v>
      </c>
      <c r="L82" s="49">
        <v>5.2209333337318052E-2</v>
      </c>
      <c r="M82" s="42">
        <f t="shared" si="16"/>
        <v>6.3127059311062442E-3</v>
      </c>
      <c r="N82" s="22">
        <f t="shared" si="13"/>
        <v>0.56473289155892548</v>
      </c>
    </row>
    <row r="83" spans="1:14" ht="18.75" x14ac:dyDescent="0.35">
      <c r="A83" s="44" t="s">
        <v>35</v>
      </c>
      <c r="B83" s="2" t="s">
        <v>56</v>
      </c>
      <c r="C83" s="19" t="s">
        <v>43</v>
      </c>
      <c r="D83" s="21">
        <v>20.940102272348167</v>
      </c>
      <c r="E83" s="19">
        <v>20.9</v>
      </c>
      <c r="F83" s="40">
        <f t="shared" si="17"/>
        <v>-4.01022723481681E-2</v>
      </c>
      <c r="G83" s="22">
        <f t="shared" si="18"/>
        <v>-0.26734848232112068</v>
      </c>
      <c r="H83" s="60" t="str">
        <f t="shared" si="10"/>
        <v/>
      </c>
      <c r="I83" s="19"/>
      <c r="J83" s="40">
        <f t="shared" si="19"/>
        <v>-4.4953659722160921E-2</v>
      </c>
      <c r="K83" s="47">
        <v>20.94495365972216</v>
      </c>
      <c r="L83" s="47">
        <v>6.0416704674286746E-2</v>
      </c>
      <c r="M83" s="42">
        <f t="shared" si="16"/>
        <v>2.8845470682740191E-3</v>
      </c>
      <c r="N83" s="22">
        <f t="shared" si="13"/>
        <v>-0.74406010662963429</v>
      </c>
    </row>
    <row r="84" spans="1:14" ht="18.75" x14ac:dyDescent="0.35">
      <c r="A84" s="44" t="s">
        <v>36</v>
      </c>
      <c r="B84" s="2" t="s">
        <v>56</v>
      </c>
      <c r="C84" s="19" t="s">
        <v>43</v>
      </c>
      <c r="D84" s="21">
        <v>20.934026079869604</v>
      </c>
      <c r="E84" s="19">
        <v>21</v>
      </c>
      <c r="F84" s="40">
        <f t="shared" si="17"/>
        <v>6.597392013039638E-2</v>
      </c>
      <c r="G84" s="22">
        <f t="shared" si="18"/>
        <v>0.43982613420264255</v>
      </c>
      <c r="H84" s="60" t="str">
        <f t="shared" si="10"/>
        <v/>
      </c>
      <c r="I84" s="19"/>
      <c r="J84" s="40">
        <f t="shared" si="19"/>
        <v>3.9852259179212979E-2</v>
      </c>
      <c r="K84" s="47">
        <v>20.960147740820787</v>
      </c>
      <c r="L84" s="47">
        <v>5.8378769300559241E-2</v>
      </c>
      <c r="M84" s="42">
        <f t="shared" si="16"/>
        <v>2.7852269946964203E-3</v>
      </c>
      <c r="N84" s="22">
        <f>(E84-K84)/L84</f>
        <v>0.68264986837999708</v>
      </c>
    </row>
    <row r="85" spans="1:14" ht="18.75" x14ac:dyDescent="0.35">
      <c r="A85" s="44" t="s">
        <v>31</v>
      </c>
      <c r="B85" s="2" t="s">
        <v>57</v>
      </c>
      <c r="C85" s="19" t="s">
        <v>50</v>
      </c>
      <c r="D85" s="21">
        <v>5.0559711409923729</v>
      </c>
      <c r="E85" s="19">
        <v>5.0999999999999996</v>
      </c>
      <c r="F85" s="26">
        <f>(E85-D85)/D85</f>
        <v>8.708289224725458E-3</v>
      </c>
      <c r="G85" s="22">
        <f>(E85-D85)/(0.075*D85)</f>
        <v>0.11611052299633946</v>
      </c>
      <c r="H85" s="60" t="str">
        <f t="shared" si="10"/>
        <v/>
      </c>
      <c r="I85" s="19"/>
      <c r="J85" s="26">
        <f t="shared" si="11"/>
        <v>-2.0789972119177559E-3</v>
      </c>
      <c r="K85" s="47">
        <v>5.1106249750743364</v>
      </c>
      <c r="L85" s="47">
        <v>0.1292310802072065</v>
      </c>
      <c r="M85" s="42">
        <f t="shared" si="16"/>
        <v>2.5286746892502474E-2</v>
      </c>
      <c r="N85" s="22">
        <f t="shared" si="13"/>
        <v>-8.2216871183781223E-2</v>
      </c>
    </row>
    <row r="86" spans="1:14" ht="18.75" x14ac:dyDescent="0.35">
      <c r="A86" s="44" t="s">
        <v>32</v>
      </c>
      <c r="B86" s="2" t="s">
        <v>57</v>
      </c>
      <c r="C86" s="19" t="s">
        <v>50</v>
      </c>
      <c r="D86" s="21">
        <v>4.0534273858831273</v>
      </c>
      <c r="E86" s="19">
        <v>4.0999999999999996</v>
      </c>
      <c r="F86" s="26">
        <f>(E86-D86)/D86</f>
        <v>1.1489687536791891E-2</v>
      </c>
      <c r="G86" s="22">
        <f>(E86-D86)/(0.075*D86)</f>
        <v>0.15319583382389187</v>
      </c>
      <c r="H86" s="60" t="str">
        <f t="shared" si="10"/>
        <v/>
      </c>
      <c r="I86" s="19"/>
      <c r="J86" s="26">
        <f t="shared" si="11"/>
        <v>-7.6853215259590074E-3</v>
      </c>
      <c r="K86" s="47">
        <v>4.1317538568560597</v>
      </c>
      <c r="L86" s="47">
        <v>9.928598085693488E-2</v>
      </c>
      <c r="M86" s="42">
        <f t="shared" si="16"/>
        <v>2.4029984431958324E-2</v>
      </c>
      <c r="N86" s="22">
        <f t="shared" si="13"/>
        <v>-0.31982216000681324</v>
      </c>
    </row>
    <row r="87" spans="1:14" x14ac:dyDescent="0.25">
      <c r="A87" s="46"/>
      <c r="B87" s="2"/>
      <c r="C87" s="28"/>
      <c r="F87" s="19"/>
      <c r="G87" s="26"/>
      <c r="H87" s="32"/>
      <c r="J87" s="42"/>
      <c r="M87" s="22"/>
    </row>
    <row r="89" spans="1:14" x14ac:dyDescent="0.25">
      <c r="F89" s="68" t="s">
        <v>58</v>
      </c>
      <c r="G89" s="68"/>
      <c r="H89" s="50">
        <f>COUNTA(G8:G86)</f>
        <v>42</v>
      </c>
    </row>
    <row r="90" spans="1:14" x14ac:dyDescent="0.25">
      <c r="F90" s="68" t="s">
        <v>59</v>
      </c>
      <c r="G90" s="68"/>
      <c r="H90" s="50">
        <f>COUNTIF(H8:H86,"=X")</f>
        <v>0</v>
      </c>
    </row>
    <row r="91" spans="1:14" x14ac:dyDescent="0.25">
      <c r="F91" s="68" t="s">
        <v>67</v>
      </c>
      <c r="G91" s="68"/>
      <c r="H91" s="50">
        <f>COUNTIF(H8:H86,"=XX")</f>
        <v>2</v>
      </c>
    </row>
  </sheetData>
  <sheetProtection password="DC07" sheet="1" objects="1" scenarios="1" selectLockedCells="1" selectUnlockedCells="1"/>
  <mergeCells count="9">
    <mergeCell ref="D1:E1"/>
    <mergeCell ref="F91:G91"/>
    <mergeCell ref="F3:H3"/>
    <mergeCell ref="J3:N3"/>
    <mergeCell ref="A7:D7"/>
    <mergeCell ref="A50:H50"/>
    <mergeCell ref="A63:G63"/>
    <mergeCell ref="F89:G89"/>
    <mergeCell ref="F90:G90"/>
  </mergeCells>
  <pageMargins left="0.75" right="0.75" top="1" bottom="1" header="0.5" footer="0.5"/>
  <pageSetup paperSize="9" scale="57" orientation="portrait" r:id="rId1"/>
  <headerFooter alignWithMargins="0">
    <oddHeader>&amp;CDefinitieve rapportering resultaten LABS 2012 - v1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1"/>
  <dimension ref="A1:O91"/>
  <sheetViews>
    <sheetView zoomScale="75" zoomScaleNormal="75" workbookViewId="0">
      <pane ySplit="5" topLeftCell="A24" activePane="bottomLeft" state="frozen"/>
      <selection activeCell="E3" sqref="E3"/>
      <selection pane="bottomLeft" activeCell="D51" sqref="D51:D60"/>
    </sheetView>
  </sheetViews>
  <sheetFormatPr defaultRowHeight="15.75" x14ac:dyDescent="0.25"/>
  <cols>
    <col min="1" max="1" width="19.85546875" style="17" bestFit="1" customWidth="1"/>
    <col min="2" max="2" width="26.5703125" style="24" bestFit="1" customWidth="1"/>
    <col min="3" max="3" width="16.5703125" style="19" bestFit="1" customWidth="1"/>
    <col min="4" max="4" width="12.7109375" style="21" bestFit="1" customWidth="1"/>
    <col min="5" max="5" width="10.28515625" style="29" bestFit="1" customWidth="1"/>
    <col min="6" max="6" width="15.42578125" style="25" bestFit="1" customWidth="1"/>
    <col min="7" max="7" width="9.85546875" style="18" bestFit="1" customWidth="1"/>
    <col min="8" max="8" width="12.140625" style="19" bestFit="1" customWidth="1"/>
    <col min="9" max="9" width="9.140625" style="20"/>
    <col min="10" max="10" width="14.5703125" style="21" bestFit="1" customWidth="1"/>
    <col min="11" max="11" width="7.5703125" style="22" bestFit="1" customWidth="1"/>
    <col min="12" max="12" width="10.85546875" style="22" bestFit="1" customWidth="1"/>
    <col min="13" max="14" width="10.85546875" style="17" bestFit="1" customWidth="1"/>
    <col min="15" max="16384" width="9.140625" style="17"/>
  </cols>
  <sheetData>
    <row r="1" spans="1:15" x14ac:dyDescent="0.25">
      <c r="A1" s="1" t="s">
        <v>44</v>
      </c>
      <c r="B1" s="2"/>
      <c r="C1" s="3" t="s">
        <v>45</v>
      </c>
      <c r="D1" s="67" t="s">
        <v>68</v>
      </c>
      <c r="E1" s="67"/>
      <c r="F1" s="5">
        <v>14</v>
      </c>
    </row>
    <row r="2" spans="1:15" x14ac:dyDescent="0.25">
      <c r="B2" s="6"/>
      <c r="C2" s="23"/>
      <c r="D2" s="4"/>
      <c r="F2" s="5"/>
    </row>
    <row r="3" spans="1:15" ht="47.25" customHeight="1" x14ac:dyDescent="0.25">
      <c r="A3" s="52"/>
      <c r="B3" s="52"/>
      <c r="C3" s="52"/>
      <c r="D3" s="52"/>
      <c r="E3" s="52"/>
      <c r="F3" s="69" t="s">
        <v>60</v>
      </c>
      <c r="G3" s="69"/>
      <c r="H3" s="69"/>
      <c r="I3" s="53"/>
      <c r="J3" s="70" t="s">
        <v>61</v>
      </c>
      <c r="K3" s="70"/>
      <c r="L3" s="70"/>
      <c r="M3" s="70"/>
      <c r="N3" s="70"/>
      <c r="O3" s="22"/>
    </row>
    <row r="4" spans="1:15" s="9" customFormat="1" x14ac:dyDescent="0.25">
      <c r="A4" s="1" t="s">
        <v>0</v>
      </c>
      <c r="B4" s="6" t="s">
        <v>1</v>
      </c>
      <c r="C4" s="7" t="s">
        <v>2</v>
      </c>
      <c r="D4" s="8" t="s">
        <v>3</v>
      </c>
      <c r="E4" s="9" t="s">
        <v>4</v>
      </c>
      <c r="F4" s="10" t="s">
        <v>5</v>
      </c>
      <c r="G4" s="11" t="s">
        <v>9</v>
      </c>
      <c r="H4" s="12" t="s">
        <v>10</v>
      </c>
      <c r="I4" s="12"/>
      <c r="J4" s="10" t="s">
        <v>5</v>
      </c>
      <c r="K4" s="13" t="s">
        <v>6</v>
      </c>
      <c r="L4" s="12" t="s">
        <v>7</v>
      </c>
      <c r="M4" s="14" t="s">
        <v>8</v>
      </c>
      <c r="N4" s="12" t="s">
        <v>9</v>
      </c>
    </row>
    <row r="5" spans="1:15" s="9" customFormat="1" x14ac:dyDescent="0.25">
      <c r="A5" s="1"/>
      <c r="B5" s="6"/>
      <c r="C5" s="7"/>
      <c r="D5" s="15"/>
      <c r="F5" s="10" t="s">
        <v>11</v>
      </c>
      <c r="G5" s="10" t="s">
        <v>11</v>
      </c>
      <c r="J5" s="10" t="s">
        <v>51</v>
      </c>
      <c r="K5" s="13"/>
      <c r="L5" s="12" t="s">
        <v>52</v>
      </c>
      <c r="M5" s="12" t="s">
        <v>52</v>
      </c>
      <c r="N5" s="12" t="s">
        <v>52</v>
      </c>
    </row>
    <row r="6" spans="1:15" x14ac:dyDescent="0.25">
      <c r="E6" s="25"/>
      <c r="F6" s="17"/>
      <c r="G6" s="17"/>
      <c r="H6" s="25"/>
      <c r="I6" s="25"/>
      <c r="J6" s="18"/>
      <c r="K6" s="19"/>
      <c r="L6" s="20"/>
      <c r="M6" s="21"/>
      <c r="N6" s="22"/>
    </row>
    <row r="7" spans="1:15" x14ac:dyDescent="0.25">
      <c r="A7" s="71" t="s">
        <v>46</v>
      </c>
      <c r="B7" s="71"/>
      <c r="C7" s="71"/>
      <c r="D7" s="71"/>
      <c r="E7" s="25"/>
      <c r="F7" s="17"/>
      <c r="G7" s="17"/>
      <c r="H7" s="25"/>
      <c r="I7" s="25"/>
      <c r="J7" s="26"/>
      <c r="K7" s="19"/>
      <c r="L7" s="20"/>
      <c r="M7" s="21"/>
      <c r="N7" s="22"/>
    </row>
    <row r="8" spans="1:15" ht="13.5" customHeight="1" x14ac:dyDescent="0.25">
      <c r="A8" s="1" t="s">
        <v>13</v>
      </c>
      <c r="B8" s="27" t="s">
        <v>14</v>
      </c>
      <c r="C8" s="28" t="s">
        <v>15</v>
      </c>
      <c r="D8" s="21">
        <v>61.33</v>
      </c>
      <c r="E8" s="16">
        <v>64</v>
      </c>
      <c r="F8" s="38">
        <f>(E8-D8)/D8</f>
        <v>4.353497472688736E-2</v>
      </c>
      <c r="G8" s="22">
        <f>(E8-D8)/(D8*0.04)</f>
        <v>1.088374368172184</v>
      </c>
      <c r="H8" s="60" t="str">
        <f t="shared" ref="H8:H48" si="0">IF(ABS(G8)&gt;2,IF(ABS(G8)&gt;3,"XX","X"),"")</f>
        <v/>
      </c>
      <c r="I8" s="29"/>
      <c r="J8" s="30"/>
      <c r="K8" s="31"/>
      <c r="L8" s="20"/>
      <c r="M8" s="21"/>
      <c r="N8" s="22"/>
    </row>
    <row r="9" spans="1:15" x14ac:dyDescent="0.25">
      <c r="A9" s="1" t="s">
        <v>16</v>
      </c>
      <c r="B9" s="27" t="s">
        <v>17</v>
      </c>
      <c r="C9" s="28" t="s">
        <v>18</v>
      </c>
      <c r="D9" s="21">
        <v>129.59</v>
      </c>
      <c r="E9" s="32">
        <v>128.5</v>
      </c>
      <c r="F9" s="40">
        <f>E9-D9</f>
        <v>-1.0900000000000034</v>
      </c>
      <c r="G9" s="22">
        <f>(E9-D9)/1</f>
        <v>-1.0900000000000034</v>
      </c>
      <c r="H9" s="60" t="str">
        <f t="shared" si="0"/>
        <v/>
      </c>
      <c r="I9" s="32"/>
      <c r="J9" s="32"/>
      <c r="K9" s="31"/>
      <c r="L9" s="20"/>
      <c r="M9" s="21"/>
      <c r="N9" s="22"/>
    </row>
    <row r="10" spans="1:15" x14ac:dyDescent="0.25">
      <c r="A10" s="1"/>
      <c r="B10" s="27"/>
      <c r="C10" s="28"/>
      <c r="D10" s="17"/>
      <c r="E10" s="17"/>
      <c r="F10" s="37"/>
      <c r="G10" s="22"/>
      <c r="H10" s="60" t="str">
        <f t="shared" si="0"/>
        <v/>
      </c>
      <c r="I10" s="29"/>
      <c r="J10" s="30"/>
      <c r="K10" s="19"/>
      <c r="L10" s="20"/>
      <c r="M10" s="21"/>
      <c r="N10" s="22"/>
    </row>
    <row r="11" spans="1:15" x14ac:dyDescent="0.25">
      <c r="A11" s="33" t="s">
        <v>19</v>
      </c>
      <c r="B11" s="34" t="s">
        <v>20</v>
      </c>
      <c r="C11" s="35" t="s">
        <v>21</v>
      </c>
      <c r="D11" s="32">
        <v>5.8</v>
      </c>
      <c r="E11" s="32">
        <v>5.91</v>
      </c>
      <c r="F11" s="38">
        <f>(E11-D11)/D11</f>
        <v>1.8965517241379366E-2</v>
      </c>
      <c r="G11" s="22">
        <f>(E11-D11)/((12.5-0.53*D11)/2/100*D11)</f>
        <v>0.40240859837427045</v>
      </c>
      <c r="H11" s="60" t="str">
        <f t="shared" si="0"/>
        <v/>
      </c>
      <c r="I11" s="21"/>
      <c r="J11" s="30"/>
      <c r="K11" s="19"/>
      <c r="L11" s="20"/>
      <c r="M11" s="21"/>
      <c r="N11" s="22"/>
    </row>
    <row r="12" spans="1:15" x14ac:dyDescent="0.25">
      <c r="A12" s="33"/>
      <c r="B12" s="34" t="s">
        <v>20</v>
      </c>
      <c r="C12" s="35" t="s">
        <v>21</v>
      </c>
      <c r="D12" s="32">
        <v>5.93</v>
      </c>
      <c r="E12" s="32">
        <v>6.04</v>
      </c>
      <c r="F12" s="38">
        <f t="shared" ref="F12:F16" si="1">(E12-D12)/D12</f>
        <v>1.8549747048903935E-2</v>
      </c>
      <c r="G12" s="22">
        <f>(E12-D12)/((12.5-0.53*D12)/2/100*D12)</f>
        <v>0.39648495899165204</v>
      </c>
      <c r="H12" s="60" t="str">
        <f t="shared" si="0"/>
        <v/>
      </c>
      <c r="I12" s="21"/>
      <c r="J12" s="30"/>
      <c r="K12" s="19"/>
      <c r="L12" s="20"/>
      <c r="M12" s="21"/>
      <c r="N12" s="22"/>
    </row>
    <row r="13" spans="1:15" s="20" customFormat="1" x14ac:dyDescent="0.25">
      <c r="A13" s="36"/>
      <c r="B13" s="34" t="s">
        <v>20</v>
      </c>
      <c r="C13" s="35" t="s">
        <v>21</v>
      </c>
      <c r="D13" s="32"/>
      <c r="E13" s="32"/>
      <c r="F13" s="38"/>
      <c r="G13" s="22"/>
      <c r="H13" s="60" t="str">
        <f t="shared" si="0"/>
        <v/>
      </c>
      <c r="I13" s="21"/>
      <c r="J13" s="30"/>
      <c r="K13" s="19"/>
      <c r="M13" s="21"/>
      <c r="N13" s="22"/>
    </row>
    <row r="14" spans="1:15" s="20" customFormat="1" x14ac:dyDescent="0.25">
      <c r="A14" s="36"/>
      <c r="B14" s="34"/>
      <c r="C14" s="35"/>
      <c r="D14" s="32"/>
      <c r="E14" s="32"/>
      <c r="F14" s="38"/>
      <c r="G14" s="22"/>
      <c r="H14" s="60" t="str">
        <f t="shared" si="0"/>
        <v/>
      </c>
      <c r="I14" s="21"/>
      <c r="J14" s="30"/>
      <c r="K14" s="19"/>
      <c r="M14" s="21"/>
      <c r="N14" s="22"/>
    </row>
    <row r="15" spans="1:15" s="20" customFormat="1" x14ac:dyDescent="0.25">
      <c r="A15" s="33" t="s">
        <v>22</v>
      </c>
      <c r="B15" s="34" t="s">
        <v>20</v>
      </c>
      <c r="C15" s="35" t="s">
        <v>21</v>
      </c>
      <c r="D15" s="32">
        <v>10.51</v>
      </c>
      <c r="E15" s="32">
        <v>10.67</v>
      </c>
      <c r="F15" s="38">
        <f t="shared" si="1"/>
        <v>1.5223596574690785E-2</v>
      </c>
      <c r="G15" s="22">
        <f>(E15-D15)/((12.5-0.53*D15)/2/100*D15)</f>
        <v>0.43937245695169447</v>
      </c>
      <c r="H15" s="60" t="str">
        <f t="shared" si="0"/>
        <v/>
      </c>
      <c r="I15" s="21"/>
      <c r="J15" s="30"/>
      <c r="K15" s="19"/>
      <c r="M15" s="21"/>
      <c r="N15" s="22"/>
    </row>
    <row r="16" spans="1:15" s="20" customFormat="1" x14ac:dyDescent="0.25">
      <c r="A16" s="33"/>
      <c r="B16" s="34" t="s">
        <v>20</v>
      </c>
      <c r="C16" s="35" t="s">
        <v>21</v>
      </c>
      <c r="D16" s="32">
        <v>11.09</v>
      </c>
      <c r="E16" s="32">
        <v>10.57</v>
      </c>
      <c r="F16" s="38">
        <f t="shared" si="1"/>
        <v>-4.6889089269612223E-2</v>
      </c>
      <c r="G16" s="22">
        <f>(E16-D16)/((12.5-0.53*D16)/2/100*D16)</f>
        <v>-1.4160968023077247</v>
      </c>
      <c r="H16" s="60" t="str">
        <f t="shared" si="0"/>
        <v/>
      </c>
      <c r="I16" s="21"/>
      <c r="J16" s="30"/>
      <c r="K16" s="19"/>
      <c r="M16" s="21"/>
      <c r="N16" s="22"/>
    </row>
    <row r="17" spans="1:14" s="20" customFormat="1" x14ac:dyDescent="0.25">
      <c r="A17" s="36"/>
      <c r="B17" s="34" t="s">
        <v>20</v>
      </c>
      <c r="C17" s="35" t="s">
        <v>21</v>
      </c>
      <c r="D17" s="32"/>
      <c r="E17" s="32"/>
      <c r="F17" s="38"/>
      <c r="G17" s="22"/>
      <c r="H17" s="60" t="str">
        <f t="shared" si="0"/>
        <v/>
      </c>
      <c r="I17" s="19"/>
      <c r="J17" s="37"/>
      <c r="K17" s="19"/>
      <c r="M17" s="21"/>
      <c r="N17" s="22"/>
    </row>
    <row r="18" spans="1:14" s="20" customFormat="1" x14ac:dyDescent="0.25">
      <c r="A18" s="36"/>
      <c r="B18" s="34"/>
      <c r="C18" s="35"/>
      <c r="D18" s="17"/>
      <c r="E18" s="17"/>
      <c r="F18" s="37"/>
      <c r="G18" s="22"/>
      <c r="H18" s="60" t="str">
        <f t="shared" si="0"/>
        <v/>
      </c>
      <c r="I18" s="19"/>
      <c r="J18" s="37"/>
      <c r="K18" s="19"/>
      <c r="M18" s="21"/>
      <c r="N18" s="22"/>
    </row>
    <row r="19" spans="1:14" s="20" customFormat="1" x14ac:dyDescent="0.25">
      <c r="A19" s="36"/>
      <c r="B19" s="34"/>
      <c r="C19" s="35"/>
      <c r="D19" s="17"/>
      <c r="E19" s="17"/>
      <c r="F19" s="37"/>
      <c r="G19" s="22"/>
      <c r="H19" s="60" t="str">
        <f t="shared" si="0"/>
        <v/>
      </c>
      <c r="I19" s="19"/>
      <c r="J19" s="37"/>
      <c r="K19" s="19"/>
      <c r="M19" s="21"/>
      <c r="N19" s="22"/>
    </row>
    <row r="20" spans="1:14" s="20" customFormat="1" ht="18" x14ac:dyDescent="0.25">
      <c r="A20" s="9" t="s">
        <v>23</v>
      </c>
      <c r="B20" s="24"/>
      <c r="C20" s="19" t="s">
        <v>53</v>
      </c>
      <c r="D20" s="21">
        <v>10.220000000000001</v>
      </c>
      <c r="E20" s="59">
        <v>9</v>
      </c>
      <c r="F20" s="38">
        <f>(E20-D20)/D20</f>
        <v>-0.11937377690802353</v>
      </c>
      <c r="G20" s="22">
        <f>(E20-D20)/(D20*0.075)</f>
        <v>-1.591650358773647</v>
      </c>
      <c r="H20" s="60" t="str">
        <f t="shared" si="0"/>
        <v/>
      </c>
      <c r="I20" s="32"/>
      <c r="J20" s="30"/>
      <c r="K20" s="31"/>
      <c r="M20" s="21"/>
      <c r="N20" s="22"/>
    </row>
    <row r="21" spans="1:14" s="20" customFormat="1" ht="18" customHeight="1" x14ac:dyDescent="0.25">
      <c r="A21" s="17"/>
      <c r="B21" s="24"/>
      <c r="C21" s="19"/>
      <c r="D21" s="32"/>
      <c r="E21" s="32"/>
      <c r="F21" s="38"/>
      <c r="G21" s="22"/>
      <c r="H21" s="60" t="str">
        <f t="shared" si="0"/>
        <v/>
      </c>
      <c r="I21" s="32"/>
      <c r="J21" s="38"/>
      <c r="K21" s="19"/>
      <c r="M21" s="21"/>
      <c r="N21" s="22"/>
    </row>
    <row r="22" spans="1:14" s="20" customFormat="1" ht="18" customHeight="1" x14ac:dyDescent="0.25">
      <c r="A22" s="17"/>
      <c r="B22" s="24"/>
      <c r="C22" s="19"/>
      <c r="D22" s="17"/>
      <c r="E22" s="17"/>
      <c r="F22" s="37"/>
      <c r="G22" s="22"/>
      <c r="H22" s="60" t="str">
        <f t="shared" si="0"/>
        <v/>
      </c>
      <c r="I22" s="32"/>
      <c r="J22" s="38"/>
      <c r="K22" s="19"/>
      <c r="M22" s="21"/>
      <c r="N22" s="22"/>
    </row>
    <row r="23" spans="1:14" s="20" customFormat="1" x14ac:dyDescent="0.25">
      <c r="A23" s="17"/>
      <c r="B23" s="24"/>
      <c r="C23" s="19"/>
      <c r="D23" s="19"/>
      <c r="E23" s="58"/>
      <c r="F23" s="57"/>
      <c r="G23" s="22"/>
      <c r="H23" s="60" t="str">
        <f t="shared" si="0"/>
        <v/>
      </c>
      <c r="I23" s="29"/>
      <c r="J23" s="38"/>
      <c r="K23" s="19"/>
      <c r="M23" s="21"/>
      <c r="N23" s="22"/>
    </row>
    <row r="24" spans="1:14" s="20" customFormat="1" x14ac:dyDescent="0.25">
      <c r="A24" s="33" t="s">
        <v>47</v>
      </c>
      <c r="B24" s="27"/>
      <c r="C24" s="28"/>
      <c r="D24" s="19"/>
      <c r="E24" s="29"/>
      <c r="F24" s="38"/>
      <c r="G24" s="22"/>
      <c r="H24" s="60" t="str">
        <f t="shared" si="0"/>
        <v/>
      </c>
      <c r="I24" s="29"/>
      <c r="J24" s="38"/>
      <c r="K24" s="19"/>
      <c r="M24" s="21"/>
      <c r="N24" s="22"/>
    </row>
    <row r="25" spans="1:14" s="20" customFormat="1" x14ac:dyDescent="0.25">
      <c r="A25" s="33" t="s">
        <v>24</v>
      </c>
      <c r="B25" s="34" t="s">
        <v>25</v>
      </c>
      <c r="C25" s="35" t="s">
        <v>26</v>
      </c>
      <c r="D25" s="21">
        <v>5.69</v>
      </c>
      <c r="E25" s="21">
        <v>5.9</v>
      </c>
      <c r="F25" s="38">
        <f>(E25-D25)/D25</f>
        <v>3.6906854130052714E-2</v>
      </c>
      <c r="G25" s="22">
        <f>(E25-D25)/(D25*0.075)</f>
        <v>0.49209138840070288</v>
      </c>
      <c r="H25" s="60" t="str">
        <f t="shared" si="0"/>
        <v/>
      </c>
      <c r="I25" s="29"/>
      <c r="J25" s="38"/>
      <c r="K25" s="19"/>
      <c r="M25" s="21"/>
      <c r="N25" s="22"/>
    </row>
    <row r="26" spans="1:14" s="20" customFormat="1" x14ac:dyDescent="0.25">
      <c r="A26" s="36"/>
      <c r="B26" s="34" t="s">
        <v>25</v>
      </c>
      <c r="C26" s="35" t="s">
        <v>26</v>
      </c>
      <c r="D26" s="21">
        <v>12.21</v>
      </c>
      <c r="E26" s="21">
        <v>13</v>
      </c>
      <c r="F26" s="38">
        <f t="shared" ref="F26:F27" si="2">(E26-D26)/D26</f>
        <v>6.4701064701064626E-2</v>
      </c>
      <c r="G26" s="22">
        <f t="shared" ref="G26:G27" si="3">(E26-D26)/(D26*0.075)</f>
        <v>0.86268086268086164</v>
      </c>
      <c r="H26" s="60" t="str">
        <f t="shared" si="0"/>
        <v/>
      </c>
      <c r="I26" s="29"/>
      <c r="J26" s="38"/>
      <c r="K26" s="19"/>
      <c r="M26" s="21"/>
      <c r="N26" s="22"/>
    </row>
    <row r="27" spans="1:14" s="20" customFormat="1" x14ac:dyDescent="0.25">
      <c r="A27" s="36"/>
      <c r="B27" s="34" t="s">
        <v>25</v>
      </c>
      <c r="C27" s="35" t="s">
        <v>26</v>
      </c>
      <c r="D27" s="21">
        <v>19.75</v>
      </c>
      <c r="E27" s="21">
        <v>20</v>
      </c>
      <c r="F27" s="38">
        <f t="shared" si="2"/>
        <v>1.2658227848101266E-2</v>
      </c>
      <c r="G27" s="22">
        <f t="shared" si="3"/>
        <v>0.16877637130801687</v>
      </c>
      <c r="H27" s="60" t="str">
        <f t="shared" si="0"/>
        <v/>
      </c>
      <c r="I27" s="29"/>
      <c r="J27" s="38"/>
      <c r="K27" s="19"/>
      <c r="M27" s="21"/>
      <c r="N27" s="22"/>
    </row>
    <row r="28" spans="1:14" s="20" customFormat="1" x14ac:dyDescent="0.25">
      <c r="A28" s="36"/>
      <c r="B28" s="34" t="s">
        <v>25</v>
      </c>
      <c r="C28" s="35" t="s">
        <v>26</v>
      </c>
      <c r="D28" s="21"/>
      <c r="E28" s="21" t="s">
        <v>62</v>
      </c>
      <c r="F28" s="39"/>
      <c r="G28" s="22"/>
      <c r="H28" s="60" t="str">
        <f t="shared" si="0"/>
        <v/>
      </c>
      <c r="I28" s="29"/>
      <c r="J28" s="38"/>
      <c r="K28" s="19"/>
      <c r="M28" s="21"/>
      <c r="N28" s="22"/>
    </row>
    <row r="29" spans="1:14" s="20" customFormat="1" x14ac:dyDescent="0.25">
      <c r="A29" s="36"/>
      <c r="B29" s="34" t="s">
        <v>25</v>
      </c>
      <c r="C29" s="35" t="s">
        <v>26</v>
      </c>
      <c r="D29" s="21"/>
      <c r="E29" s="21" t="s">
        <v>62</v>
      </c>
      <c r="F29" s="39"/>
      <c r="G29" s="22"/>
      <c r="H29" s="60" t="str">
        <f t="shared" si="0"/>
        <v/>
      </c>
      <c r="I29" s="29"/>
      <c r="J29" s="38"/>
      <c r="K29" s="19"/>
      <c r="M29" s="21"/>
      <c r="N29" s="22"/>
    </row>
    <row r="30" spans="1:14" s="20" customFormat="1" x14ac:dyDescent="0.25">
      <c r="A30" s="36"/>
      <c r="B30" s="34"/>
      <c r="C30" s="35"/>
      <c r="D30" s="21"/>
      <c r="E30" s="21"/>
      <c r="F30" s="39"/>
      <c r="G30" s="22"/>
      <c r="H30" s="60" t="str">
        <f t="shared" si="0"/>
        <v/>
      </c>
      <c r="I30" s="29"/>
      <c r="J30" s="38"/>
      <c r="K30" s="19"/>
      <c r="M30" s="21"/>
      <c r="N30" s="22"/>
    </row>
    <row r="31" spans="1:14" s="20" customFormat="1" x14ac:dyDescent="0.25">
      <c r="A31" s="33" t="s">
        <v>24</v>
      </c>
      <c r="B31" s="34" t="s">
        <v>25</v>
      </c>
      <c r="C31" s="35" t="s">
        <v>26</v>
      </c>
      <c r="D31" s="21"/>
      <c r="E31" s="21"/>
      <c r="F31" s="39"/>
      <c r="G31" s="22"/>
      <c r="H31" s="60" t="str">
        <f t="shared" si="0"/>
        <v/>
      </c>
      <c r="I31" s="29"/>
      <c r="J31" s="38"/>
      <c r="K31" s="19"/>
      <c r="M31" s="21"/>
      <c r="N31" s="22"/>
    </row>
    <row r="32" spans="1:14" s="20" customFormat="1" x14ac:dyDescent="0.25">
      <c r="A32" s="36"/>
      <c r="B32" s="34" t="s">
        <v>25</v>
      </c>
      <c r="C32" s="35" t="s">
        <v>26</v>
      </c>
      <c r="D32" s="21"/>
      <c r="E32" s="21"/>
      <c r="F32" s="39"/>
      <c r="G32" s="22"/>
      <c r="H32" s="60" t="str">
        <f t="shared" si="0"/>
        <v/>
      </c>
      <c r="I32" s="29"/>
      <c r="J32" s="38"/>
      <c r="K32" s="19"/>
      <c r="M32" s="21"/>
      <c r="N32" s="22"/>
    </row>
    <row r="33" spans="1:14" s="20" customFormat="1" x14ac:dyDescent="0.25">
      <c r="A33" s="36"/>
      <c r="B33" s="34" t="s">
        <v>25</v>
      </c>
      <c r="C33" s="35" t="s">
        <v>26</v>
      </c>
      <c r="D33" s="21"/>
      <c r="E33" s="21"/>
      <c r="F33" s="39"/>
      <c r="G33" s="22"/>
      <c r="H33" s="60" t="str">
        <f t="shared" si="0"/>
        <v/>
      </c>
      <c r="I33" s="29"/>
      <c r="J33" s="38"/>
      <c r="K33" s="19"/>
      <c r="M33" s="21"/>
      <c r="N33" s="22"/>
    </row>
    <row r="34" spans="1:14" s="20" customFormat="1" x14ac:dyDescent="0.25">
      <c r="A34" s="36"/>
      <c r="B34" s="34" t="s">
        <v>25</v>
      </c>
      <c r="C34" s="35" t="s">
        <v>26</v>
      </c>
      <c r="D34" s="21"/>
      <c r="E34" s="21"/>
      <c r="F34" s="39"/>
      <c r="G34" s="22"/>
      <c r="H34" s="60" t="str">
        <f t="shared" si="0"/>
        <v/>
      </c>
      <c r="I34" s="29"/>
      <c r="J34" s="38"/>
      <c r="K34" s="19"/>
      <c r="M34" s="21"/>
      <c r="N34" s="22"/>
    </row>
    <row r="35" spans="1:14" s="20" customFormat="1" x14ac:dyDescent="0.25">
      <c r="A35" s="36"/>
      <c r="B35" s="34" t="s">
        <v>25</v>
      </c>
      <c r="C35" s="35" t="s">
        <v>26</v>
      </c>
      <c r="D35" s="21"/>
      <c r="E35" s="21"/>
      <c r="F35" s="39"/>
      <c r="G35" s="22"/>
      <c r="H35" s="60" t="str">
        <f t="shared" si="0"/>
        <v/>
      </c>
      <c r="I35" s="29"/>
      <c r="J35" s="38"/>
      <c r="K35" s="19"/>
      <c r="M35" s="21"/>
      <c r="N35" s="22"/>
    </row>
    <row r="36" spans="1:14" s="20" customFormat="1" x14ac:dyDescent="0.25">
      <c r="A36" s="33"/>
      <c r="B36" s="27"/>
      <c r="C36" s="28"/>
      <c r="D36" s="41"/>
      <c r="E36" s="21"/>
      <c r="F36" s="38"/>
      <c r="G36" s="22"/>
      <c r="H36" s="60" t="str">
        <f t="shared" si="0"/>
        <v/>
      </c>
      <c r="I36" s="29"/>
      <c r="J36" s="38"/>
      <c r="K36" s="19"/>
      <c r="M36" s="21"/>
      <c r="N36" s="22"/>
    </row>
    <row r="37" spans="1:14" s="20" customFormat="1" x14ac:dyDescent="0.25">
      <c r="A37" s="33" t="s">
        <v>27</v>
      </c>
      <c r="B37" s="34" t="s">
        <v>25</v>
      </c>
      <c r="C37" s="35" t="s">
        <v>26</v>
      </c>
      <c r="D37" s="21">
        <v>88.39</v>
      </c>
      <c r="E37" s="58">
        <v>88</v>
      </c>
      <c r="F37" s="38">
        <f>(E37-D37)/D37</f>
        <v>-4.4122638307500916E-3</v>
      </c>
      <c r="G37" s="22">
        <f>(E37-D37)/(D37*0.05)</f>
        <v>-8.8245276615001825E-2</v>
      </c>
      <c r="H37" s="60" t="str">
        <f t="shared" si="0"/>
        <v/>
      </c>
      <c r="I37" s="21"/>
      <c r="J37" s="39"/>
      <c r="K37" s="31"/>
      <c r="M37" s="21"/>
      <c r="N37" s="22"/>
    </row>
    <row r="38" spans="1:14" s="20" customFormat="1" x14ac:dyDescent="0.25">
      <c r="A38" s="36"/>
      <c r="B38" s="34" t="s">
        <v>25</v>
      </c>
      <c r="C38" s="35" t="s">
        <v>26</v>
      </c>
      <c r="D38" s="21">
        <v>78.91</v>
      </c>
      <c r="E38" s="21">
        <v>79</v>
      </c>
      <c r="F38" s="38">
        <f t="shared" ref="F38:F39" si="4">(E38-D38)/D38</f>
        <v>1.1405398555316617E-3</v>
      </c>
      <c r="G38" s="22">
        <f t="shared" ref="G38:G39" si="5">(E38-D38)/(D38*0.05)</f>
        <v>2.2810797110633229E-2</v>
      </c>
      <c r="H38" s="60" t="str">
        <f t="shared" si="0"/>
        <v/>
      </c>
      <c r="I38" s="21"/>
      <c r="J38" s="39"/>
      <c r="K38" s="31"/>
      <c r="M38" s="21"/>
      <c r="N38" s="22"/>
    </row>
    <row r="39" spans="1:14" s="20" customFormat="1" x14ac:dyDescent="0.25">
      <c r="A39" s="36"/>
      <c r="B39" s="34" t="s">
        <v>25</v>
      </c>
      <c r="C39" s="35" t="s">
        <v>26</v>
      </c>
      <c r="D39" s="21">
        <v>141.79</v>
      </c>
      <c r="E39" s="21">
        <v>141</v>
      </c>
      <c r="F39" s="38">
        <f t="shared" si="4"/>
        <v>-5.5716200014104813E-3</v>
      </c>
      <c r="G39" s="22">
        <f t="shared" si="5"/>
        <v>-0.11143240002820962</v>
      </c>
      <c r="H39" s="60" t="str">
        <f t="shared" si="0"/>
        <v/>
      </c>
      <c r="I39" s="21"/>
      <c r="J39" s="39"/>
      <c r="K39" s="40"/>
      <c r="M39" s="21"/>
      <c r="N39" s="22"/>
    </row>
    <row r="40" spans="1:14" s="20" customFormat="1" x14ac:dyDescent="0.25">
      <c r="A40" s="36"/>
      <c r="B40" s="34" t="s">
        <v>25</v>
      </c>
      <c r="C40" s="35" t="s">
        <v>26</v>
      </c>
      <c r="D40" s="21"/>
      <c r="E40" s="21" t="s">
        <v>62</v>
      </c>
      <c r="F40" s="39"/>
      <c r="G40" s="22"/>
      <c r="H40" s="60" t="str">
        <f t="shared" si="0"/>
        <v/>
      </c>
      <c r="I40" s="21"/>
      <c r="J40" s="39"/>
      <c r="K40" s="21"/>
      <c r="M40" s="21"/>
      <c r="N40" s="22"/>
    </row>
    <row r="41" spans="1:14" s="20" customFormat="1" x14ac:dyDescent="0.25">
      <c r="A41" s="36"/>
      <c r="B41" s="34" t="s">
        <v>25</v>
      </c>
      <c r="C41" s="35" t="s">
        <v>26</v>
      </c>
      <c r="D41" s="21"/>
      <c r="E41" s="21" t="s">
        <v>62</v>
      </c>
      <c r="F41" s="39"/>
      <c r="G41" s="22"/>
      <c r="H41" s="60" t="str">
        <f t="shared" si="0"/>
        <v/>
      </c>
      <c r="I41" s="21"/>
      <c r="J41" s="39"/>
      <c r="K41" s="21"/>
      <c r="M41" s="21"/>
      <c r="N41" s="22"/>
    </row>
    <row r="42" spans="1:14" s="20" customFormat="1" x14ac:dyDescent="0.25">
      <c r="A42" s="36"/>
      <c r="B42" s="34"/>
      <c r="C42" s="35"/>
      <c r="D42" s="19"/>
      <c r="E42" s="58"/>
      <c r="F42" s="57"/>
      <c r="G42" s="22"/>
      <c r="H42" s="60" t="str">
        <f t="shared" si="0"/>
        <v/>
      </c>
      <c r="I42" s="21"/>
      <c r="J42" s="39"/>
      <c r="K42" s="21"/>
      <c r="M42" s="21"/>
      <c r="N42" s="22"/>
    </row>
    <row r="43" spans="1:14" s="20" customFormat="1" x14ac:dyDescent="0.25">
      <c r="A43" s="33" t="s">
        <v>27</v>
      </c>
      <c r="B43" s="34" t="s">
        <v>25</v>
      </c>
      <c r="C43" s="35" t="s">
        <v>26</v>
      </c>
      <c r="D43" s="19"/>
      <c r="E43" s="29"/>
      <c r="F43" s="57"/>
      <c r="G43" s="22"/>
      <c r="H43" s="60" t="str">
        <f t="shared" si="0"/>
        <v/>
      </c>
      <c r="I43" s="19"/>
      <c r="J43" s="39"/>
      <c r="K43" s="21"/>
      <c r="M43" s="21"/>
      <c r="N43" s="22"/>
    </row>
    <row r="44" spans="1:14" s="20" customFormat="1" x14ac:dyDescent="0.25">
      <c r="A44" s="36"/>
      <c r="B44" s="34" t="s">
        <v>25</v>
      </c>
      <c r="C44" s="35" t="s">
        <v>26</v>
      </c>
      <c r="D44" s="19"/>
      <c r="E44" s="29"/>
      <c r="F44" s="57"/>
      <c r="G44" s="22"/>
      <c r="H44" s="60" t="str">
        <f t="shared" si="0"/>
        <v/>
      </c>
      <c r="I44" s="21"/>
      <c r="J44" s="39"/>
      <c r="K44" s="41"/>
      <c r="M44" s="21"/>
      <c r="N44" s="22"/>
    </row>
    <row r="45" spans="1:14" s="22" customFormat="1" x14ac:dyDescent="0.25">
      <c r="A45" s="36"/>
      <c r="B45" s="34" t="s">
        <v>25</v>
      </c>
      <c r="C45" s="35" t="s">
        <v>26</v>
      </c>
      <c r="D45" s="19"/>
      <c r="E45" s="29"/>
      <c r="F45" s="57"/>
      <c r="H45" s="60" t="str">
        <f t="shared" si="0"/>
        <v/>
      </c>
      <c r="I45" s="21"/>
      <c r="J45" s="39"/>
      <c r="K45" s="21"/>
      <c r="L45" s="20"/>
      <c r="M45" s="21"/>
    </row>
    <row r="46" spans="1:14" s="22" customFormat="1" x14ac:dyDescent="0.25">
      <c r="A46" s="36"/>
      <c r="B46" s="34" t="s">
        <v>25</v>
      </c>
      <c r="C46" s="35" t="s">
        <v>26</v>
      </c>
      <c r="D46" s="19"/>
      <c r="E46" s="29"/>
      <c r="F46" s="38"/>
      <c r="G46" s="21"/>
      <c r="H46" s="60" t="str">
        <f t="shared" si="0"/>
        <v/>
      </c>
      <c r="I46" s="21"/>
      <c r="J46" s="39"/>
      <c r="K46" s="21"/>
      <c r="L46" s="20"/>
      <c r="M46" s="21"/>
    </row>
    <row r="47" spans="1:14" s="22" customFormat="1" x14ac:dyDescent="0.25">
      <c r="A47" s="36"/>
      <c r="B47" s="34" t="s">
        <v>25</v>
      </c>
      <c r="C47" s="35" t="s">
        <v>26</v>
      </c>
      <c r="D47" s="19"/>
      <c r="E47" s="29"/>
      <c r="F47" s="57"/>
      <c r="G47" s="21"/>
      <c r="H47" s="60" t="str">
        <f t="shared" si="0"/>
        <v/>
      </c>
      <c r="I47" s="21"/>
      <c r="J47" s="39"/>
      <c r="K47" s="21"/>
      <c r="L47" s="20"/>
      <c r="M47" s="21"/>
    </row>
    <row r="48" spans="1:14" s="22" customFormat="1" x14ac:dyDescent="0.25">
      <c r="A48" s="36"/>
      <c r="B48" s="34"/>
      <c r="C48" s="35"/>
      <c r="E48" s="39"/>
      <c r="H48" s="60" t="str">
        <f t="shared" si="0"/>
        <v/>
      </c>
      <c r="I48" s="39"/>
      <c r="J48" s="21"/>
      <c r="K48" s="21"/>
      <c r="L48" s="20"/>
      <c r="M48" s="21"/>
    </row>
    <row r="49" spans="1:14" x14ac:dyDescent="0.25">
      <c r="E49" s="25"/>
      <c r="F49" s="17"/>
      <c r="G49" s="17"/>
      <c r="H49" s="25"/>
      <c r="I49" s="25"/>
      <c r="J49" s="18"/>
      <c r="K49" s="19"/>
      <c r="L49" s="20"/>
      <c r="M49" s="21"/>
      <c r="N49" s="22"/>
    </row>
    <row r="50" spans="1:14" s="22" customFormat="1" x14ac:dyDescent="0.25">
      <c r="A50" s="71" t="s">
        <v>48</v>
      </c>
      <c r="B50" s="71"/>
      <c r="C50" s="71"/>
      <c r="D50" s="71"/>
      <c r="E50" s="71"/>
      <c r="F50" s="71"/>
      <c r="G50" s="71"/>
      <c r="H50" s="71"/>
      <c r="I50" s="54"/>
      <c r="J50" s="18"/>
      <c r="K50" s="19"/>
      <c r="L50" s="20"/>
      <c r="M50" s="21"/>
    </row>
    <row r="51" spans="1:14" s="22" customFormat="1" x14ac:dyDescent="0.25">
      <c r="A51" s="17"/>
      <c r="B51" s="24" t="s">
        <v>28</v>
      </c>
      <c r="C51" s="19" t="s">
        <v>29</v>
      </c>
      <c r="D51" s="32">
        <v>72.801864823674819</v>
      </c>
      <c r="E51" s="20">
        <v>72.7</v>
      </c>
      <c r="F51" s="26">
        <f t="shared" ref="F51:F60" si="6">(E51-D51)/D51</f>
        <v>-1.3992062417842125E-3</v>
      </c>
      <c r="G51" s="22">
        <f t="shared" ref="G51:G60" si="7">(E51-D51)/(0.075*D51)</f>
        <v>-1.8656083223789501E-2</v>
      </c>
      <c r="H51" s="60" t="str">
        <f>IF(ABS(G51)&gt;2,IF(ABS(G51)&gt;3,"XX","X"),"")</f>
        <v/>
      </c>
      <c r="I51" s="20"/>
      <c r="J51" s="26">
        <f>(E51-K51)/K51</f>
        <v>-9.4552205759056082E-3</v>
      </c>
      <c r="K51" s="47">
        <v>73.393956043327989</v>
      </c>
      <c r="L51" s="47">
        <v>3.5439893023691846</v>
      </c>
      <c r="M51" s="42">
        <f>(L51/K51)</f>
        <v>4.8287209103117387E-2</v>
      </c>
      <c r="N51" s="22">
        <f>(E51-K51)/L51</f>
        <v>-0.19581211570364265</v>
      </c>
    </row>
    <row r="52" spans="1:14" s="22" customFormat="1" x14ac:dyDescent="0.25">
      <c r="A52" s="17"/>
      <c r="B52" s="24" t="s">
        <v>30</v>
      </c>
      <c r="C52" s="19" t="s">
        <v>29</v>
      </c>
      <c r="D52" s="43">
        <v>37.057140388760196</v>
      </c>
      <c r="E52" s="20">
        <v>37.1</v>
      </c>
      <c r="F52" s="26">
        <f t="shared" si="6"/>
        <v>1.1565817219076398E-3</v>
      </c>
      <c r="G52" s="22">
        <f t="shared" si="7"/>
        <v>1.5421089625435201E-2</v>
      </c>
      <c r="H52" s="60" t="str">
        <f t="shared" ref="H52:H86" si="8">IF(ABS(G52)&gt;2,IF(ABS(G52)&gt;3,"XX","X"),"")</f>
        <v/>
      </c>
      <c r="I52" s="20"/>
      <c r="J52" s="26">
        <f t="shared" ref="J52:J86" si="9">(E52-K52)/K52</f>
        <v>-1.0209511191369864E-2</v>
      </c>
      <c r="K52" s="47">
        <v>37.482679839301888</v>
      </c>
      <c r="L52" s="47">
        <v>2.4447489834797431</v>
      </c>
      <c r="M52" s="42">
        <f t="shared" ref="M52:M60" si="10">(L52/K52)</f>
        <v>6.5223431034307722E-2</v>
      </c>
      <c r="N52" s="22">
        <f t="shared" ref="N52:N86" si="11">(E52-K52)/L52</f>
        <v>-0.15653134202645105</v>
      </c>
    </row>
    <row r="53" spans="1:14" s="22" customFormat="1" x14ac:dyDescent="0.25">
      <c r="A53" s="17"/>
      <c r="B53" s="24" t="s">
        <v>31</v>
      </c>
      <c r="C53" s="19" t="s">
        <v>29</v>
      </c>
      <c r="D53" s="43">
        <v>51.622655405343721</v>
      </c>
      <c r="E53" s="20">
        <v>52.3</v>
      </c>
      <c r="F53" s="26">
        <f t="shared" si="6"/>
        <v>1.312107231481472E-2</v>
      </c>
      <c r="G53" s="22">
        <f t="shared" si="7"/>
        <v>0.17494763086419626</v>
      </c>
      <c r="H53" s="60" t="str">
        <f t="shared" si="8"/>
        <v/>
      </c>
      <c r="I53" s="20"/>
      <c r="J53" s="26">
        <f t="shared" si="9"/>
        <v>-1.2823717287449719E-2</v>
      </c>
      <c r="K53" s="47">
        <v>52.979392754747643</v>
      </c>
      <c r="L53" s="47">
        <v>2.1086479681467494</v>
      </c>
      <c r="M53" s="42">
        <f t="shared" si="10"/>
        <v>3.9801286094540735E-2</v>
      </c>
      <c r="N53" s="22">
        <f t="shared" si="11"/>
        <v>-0.32219354060542932</v>
      </c>
    </row>
    <row r="54" spans="1:14" x14ac:dyDescent="0.25">
      <c r="B54" s="24" t="s">
        <v>35</v>
      </c>
      <c r="C54" s="19" t="s">
        <v>29</v>
      </c>
      <c r="D54" s="43">
        <v>105.27843992905528</v>
      </c>
      <c r="E54" s="20">
        <v>55.5</v>
      </c>
      <c r="F54" s="26"/>
      <c r="G54" s="22"/>
      <c r="H54" s="60"/>
      <c r="J54" s="26"/>
      <c r="K54" s="49"/>
      <c r="L54" s="47"/>
      <c r="M54" s="42"/>
      <c r="N54" s="22"/>
    </row>
    <row r="55" spans="1:14" x14ac:dyDescent="0.25">
      <c r="B55" s="24" t="s">
        <v>36</v>
      </c>
      <c r="C55" s="19" t="s">
        <v>29</v>
      </c>
      <c r="D55" s="43">
        <v>149.58798713206852</v>
      </c>
      <c r="E55" s="20">
        <v>100.5</v>
      </c>
      <c r="F55" s="26"/>
      <c r="G55" s="22"/>
      <c r="H55" s="60"/>
      <c r="J55" s="26"/>
      <c r="K55" s="49"/>
      <c r="L55" s="47"/>
      <c r="M55" s="42"/>
      <c r="N55" s="22"/>
    </row>
    <row r="56" spans="1:14" x14ac:dyDescent="0.25">
      <c r="B56" s="24" t="s">
        <v>37</v>
      </c>
      <c r="C56" s="19" t="s">
        <v>29</v>
      </c>
      <c r="D56" s="43">
        <v>173.77092371711555</v>
      </c>
      <c r="E56" s="20">
        <v>113.1</v>
      </c>
      <c r="F56" s="26"/>
      <c r="G56" s="22"/>
      <c r="H56" s="60"/>
      <c r="J56" s="26"/>
      <c r="K56" s="47"/>
      <c r="L56" s="47"/>
      <c r="M56" s="42"/>
      <c r="N56" s="22"/>
    </row>
    <row r="57" spans="1:14" x14ac:dyDescent="0.25">
      <c r="B57" s="24" t="s">
        <v>38</v>
      </c>
      <c r="C57" s="19" t="s">
        <v>29</v>
      </c>
      <c r="D57" s="43">
        <v>67.691344804873708</v>
      </c>
      <c r="E57" s="20">
        <v>63</v>
      </c>
      <c r="F57" s="26"/>
      <c r="G57" s="22"/>
      <c r="H57" s="60"/>
      <c r="J57" s="26"/>
      <c r="K57" s="47"/>
      <c r="L57" s="49"/>
      <c r="M57" s="42"/>
      <c r="N57" s="22"/>
    </row>
    <row r="58" spans="1:14" x14ac:dyDescent="0.25">
      <c r="B58" s="24" t="s">
        <v>39</v>
      </c>
      <c r="C58" s="19" t="s">
        <v>29</v>
      </c>
      <c r="D58" s="43">
        <v>61.98733361091962</v>
      </c>
      <c r="E58" s="20">
        <v>60.2</v>
      </c>
      <c r="F58" s="26"/>
      <c r="G58" s="22"/>
      <c r="H58" s="60"/>
      <c r="J58" s="26"/>
      <c r="K58" s="47"/>
      <c r="L58" s="49"/>
      <c r="M58" s="42"/>
      <c r="N58" s="22"/>
    </row>
    <row r="59" spans="1:14" x14ac:dyDescent="0.25">
      <c r="B59" s="24" t="s">
        <v>40</v>
      </c>
      <c r="C59" s="19" t="s">
        <v>29</v>
      </c>
      <c r="D59" s="43">
        <v>51.928193552520007</v>
      </c>
      <c r="E59" s="20">
        <v>46.8</v>
      </c>
      <c r="F59" s="26"/>
      <c r="G59" s="22"/>
      <c r="H59" s="60"/>
      <c r="J59" s="26"/>
      <c r="K59" s="47"/>
      <c r="L59" s="49"/>
      <c r="M59" s="42"/>
      <c r="N59" s="22"/>
    </row>
    <row r="60" spans="1:14" x14ac:dyDescent="0.25">
      <c r="B60" s="24" t="s">
        <v>41</v>
      </c>
      <c r="C60" s="19" t="s">
        <v>29</v>
      </c>
      <c r="D60" s="43">
        <v>72.801864823674819</v>
      </c>
      <c r="E60" s="20">
        <v>73</v>
      </c>
      <c r="F60" s="26">
        <f t="shared" si="6"/>
        <v>2.7215673225550155E-3</v>
      </c>
      <c r="G60" s="22">
        <f t="shared" si="7"/>
        <v>3.6287564300733544E-2</v>
      </c>
      <c r="H60" s="60" t="str">
        <f t="shared" si="8"/>
        <v/>
      </c>
      <c r="J60" s="26">
        <f t="shared" si="9"/>
        <v>-9.915008876105592E-3</v>
      </c>
      <c r="K60" s="47">
        <v>73.731043955260944</v>
      </c>
      <c r="L60" s="49">
        <v>4.4507705425646824</v>
      </c>
      <c r="M60" s="42">
        <f t="shared" si="10"/>
        <v>6.0364946755200606E-2</v>
      </c>
      <c r="N60" s="22">
        <f t="shared" si="11"/>
        <v>-0.16425109950505151</v>
      </c>
    </row>
    <row r="61" spans="1:14" x14ac:dyDescent="0.25">
      <c r="E61" s="25"/>
      <c r="F61" s="26"/>
      <c r="G61" s="22"/>
      <c r="H61" s="60" t="str">
        <f t="shared" si="8"/>
        <v/>
      </c>
      <c r="I61" s="25"/>
      <c r="J61" s="26"/>
      <c r="K61" s="51"/>
      <c r="L61" s="51"/>
      <c r="M61" s="42"/>
      <c r="N61" s="22"/>
    </row>
    <row r="62" spans="1:14" x14ac:dyDescent="0.25">
      <c r="E62" s="25"/>
      <c r="F62" s="26"/>
      <c r="G62" s="22"/>
      <c r="H62" s="16" t="str">
        <f t="shared" si="8"/>
        <v/>
      </c>
      <c r="I62" s="25"/>
      <c r="J62" s="26"/>
      <c r="K62" s="51"/>
      <c r="L62" s="51"/>
      <c r="M62" s="42"/>
      <c r="N62" s="22"/>
    </row>
    <row r="63" spans="1:14" x14ac:dyDescent="0.25">
      <c r="A63" s="71" t="s">
        <v>49</v>
      </c>
      <c r="B63" s="71"/>
      <c r="C63" s="71"/>
      <c r="D63" s="71"/>
      <c r="E63" s="71"/>
      <c r="F63" s="71"/>
      <c r="G63" s="71"/>
      <c r="H63" s="16" t="str">
        <f t="shared" si="8"/>
        <v/>
      </c>
      <c r="I63" s="25"/>
      <c r="J63" s="26"/>
      <c r="K63" s="51"/>
      <c r="L63" s="51"/>
      <c r="M63" s="42"/>
      <c r="N63" s="22"/>
    </row>
    <row r="64" spans="1:14" x14ac:dyDescent="0.25">
      <c r="A64" s="33"/>
      <c r="E64" s="25"/>
      <c r="F64" s="26"/>
      <c r="G64" s="22"/>
      <c r="H64" s="16" t="str">
        <f t="shared" si="8"/>
        <v/>
      </c>
      <c r="I64" s="25"/>
      <c r="J64" s="26"/>
      <c r="K64" s="51"/>
      <c r="L64" s="51"/>
      <c r="M64" s="42"/>
      <c r="N64" s="22"/>
    </row>
    <row r="65" spans="1:14" x14ac:dyDescent="0.25">
      <c r="A65" s="44" t="s">
        <v>28</v>
      </c>
      <c r="B65" s="45" t="s">
        <v>42</v>
      </c>
      <c r="C65" s="19" t="s">
        <v>12</v>
      </c>
      <c r="D65" s="21">
        <v>130.09473586402876</v>
      </c>
      <c r="E65" s="19">
        <v>128.1</v>
      </c>
      <c r="F65" s="26">
        <f t="shared" ref="F65:F77" si="12">(E65-D65)/D65</f>
        <v>-1.533294833784519E-2</v>
      </c>
      <c r="G65" s="22">
        <f t="shared" ref="G65:G77" si="13">(E65-D65)/(0.075*D65)</f>
        <v>-0.20443931117126921</v>
      </c>
      <c r="H65" s="60" t="str">
        <f t="shared" si="8"/>
        <v/>
      </c>
      <c r="I65" s="19"/>
      <c r="J65" s="26">
        <f t="shared" si="9"/>
        <v>-1.8080984163233602E-2</v>
      </c>
      <c r="K65" s="47">
        <v>130.45882392942195</v>
      </c>
      <c r="L65" s="47">
        <v>2.442515630067283</v>
      </c>
      <c r="M65" s="42">
        <f>(L65/K65)</f>
        <v>1.8722502292284043E-2</v>
      </c>
      <c r="N65" s="22">
        <f t="shared" si="11"/>
        <v>-0.96573544929863209</v>
      </c>
    </row>
    <row r="66" spans="1:14" x14ac:dyDescent="0.25">
      <c r="A66" s="44" t="s">
        <v>32</v>
      </c>
      <c r="B66" s="45" t="s">
        <v>42</v>
      </c>
      <c r="C66" s="19" t="s">
        <v>12</v>
      </c>
      <c r="D66" s="21">
        <v>260.64206000730655</v>
      </c>
      <c r="E66" s="19">
        <v>257</v>
      </c>
      <c r="F66" s="26">
        <f t="shared" si="12"/>
        <v>-1.3973416290542121E-2</v>
      </c>
      <c r="G66" s="22">
        <f t="shared" si="13"/>
        <v>-0.18631221720722829</v>
      </c>
      <c r="H66" s="60" t="str">
        <f t="shared" si="8"/>
        <v/>
      </c>
      <c r="I66" s="19"/>
      <c r="J66" s="26">
        <f t="shared" si="9"/>
        <v>-1.4168513298708284E-2</v>
      </c>
      <c r="K66" s="47">
        <v>260.69364132398761</v>
      </c>
      <c r="L66" s="47">
        <v>4.3499701038654051</v>
      </c>
      <c r="M66" s="42">
        <f t="shared" ref="M66:M86" si="14">(L66/K66)</f>
        <v>1.6686138111283288E-2</v>
      </c>
      <c r="N66" s="22">
        <f t="shared" si="11"/>
        <v>-0.84911878376024197</v>
      </c>
    </row>
    <row r="67" spans="1:14" x14ac:dyDescent="0.25">
      <c r="A67" s="44" t="s">
        <v>33</v>
      </c>
      <c r="B67" s="45" t="s">
        <v>42</v>
      </c>
      <c r="C67" s="19" t="s">
        <v>12</v>
      </c>
      <c r="D67" s="21">
        <v>104.32914340839557</v>
      </c>
      <c r="E67" s="19">
        <v>103.4</v>
      </c>
      <c r="F67" s="26">
        <f t="shared" si="12"/>
        <v>-8.9058855276750101E-3</v>
      </c>
      <c r="G67" s="22">
        <f t="shared" si="13"/>
        <v>-0.11874514036900015</v>
      </c>
      <c r="H67" s="60" t="str">
        <f t="shared" si="8"/>
        <v/>
      </c>
      <c r="I67" s="19"/>
      <c r="J67" s="26">
        <f t="shared" si="9"/>
        <v>-2.3526790450937449E-2</v>
      </c>
      <c r="K67" s="47">
        <v>105.89128200224802</v>
      </c>
      <c r="L67" s="47">
        <v>3.276126837527273</v>
      </c>
      <c r="M67" s="42">
        <f t="shared" si="14"/>
        <v>3.0938588858124529E-2</v>
      </c>
      <c r="N67" s="22">
        <f t="shared" si="11"/>
        <v>-0.76043514973564386</v>
      </c>
    </row>
    <row r="68" spans="1:14" x14ac:dyDescent="0.25">
      <c r="A68" s="44" t="s">
        <v>35</v>
      </c>
      <c r="B68" s="45" t="s">
        <v>42</v>
      </c>
      <c r="C68" s="19" t="s">
        <v>12</v>
      </c>
      <c r="D68" s="21">
        <v>51.481174170863582</v>
      </c>
      <c r="E68" s="19">
        <v>49.4</v>
      </c>
      <c r="F68" s="26">
        <f t="shared" si="12"/>
        <v>-4.0425926649541151E-2</v>
      </c>
      <c r="G68" s="22">
        <f t="shared" si="13"/>
        <v>-0.53901235532721536</v>
      </c>
      <c r="H68" s="60" t="str">
        <f t="shared" si="8"/>
        <v/>
      </c>
      <c r="I68" s="19"/>
      <c r="J68" s="26">
        <f t="shared" si="9"/>
        <v>-5.1553436012708329E-2</v>
      </c>
      <c r="K68" s="47">
        <v>52.085169450476194</v>
      </c>
      <c r="L68" s="47">
        <v>2.1470032677235706</v>
      </c>
      <c r="M68" s="42">
        <f t="shared" si="14"/>
        <v>4.1221009557528498E-2</v>
      </c>
      <c r="N68" s="22">
        <f t="shared" si="11"/>
        <v>-1.2506592285363556</v>
      </c>
    </row>
    <row r="69" spans="1:14" ht="18.75" x14ac:dyDescent="0.35">
      <c r="A69" s="44" t="s">
        <v>32</v>
      </c>
      <c r="B69" s="2" t="s">
        <v>54</v>
      </c>
      <c r="C69" s="19" t="s">
        <v>12</v>
      </c>
      <c r="D69" s="21">
        <v>118.87204471386225</v>
      </c>
      <c r="E69" s="19">
        <v>102</v>
      </c>
      <c r="F69" s="26">
        <f t="shared" si="12"/>
        <v>-0.14193450406674732</v>
      </c>
      <c r="G69" s="22">
        <f t="shared" si="13"/>
        <v>-1.8924600542232979</v>
      </c>
      <c r="H69" s="60" t="str">
        <f t="shared" si="8"/>
        <v/>
      </c>
      <c r="I69" s="19"/>
      <c r="J69" s="26">
        <f t="shared" si="9"/>
        <v>-0.12548445628920629</v>
      </c>
      <c r="K69" s="47">
        <v>116.63600576747652</v>
      </c>
      <c r="L69" s="47">
        <v>8.3513811278557739</v>
      </c>
      <c r="M69" s="42">
        <f t="shared" si="14"/>
        <v>7.1602084389831899E-2</v>
      </c>
      <c r="N69" s="22">
        <f t="shared" si="11"/>
        <v>-1.7525251863621183</v>
      </c>
    </row>
    <row r="70" spans="1:14" ht="18.75" x14ac:dyDescent="0.35">
      <c r="A70" s="44" t="s">
        <v>33</v>
      </c>
      <c r="B70" s="2" t="s">
        <v>54</v>
      </c>
      <c r="C70" s="19" t="s">
        <v>12</v>
      </c>
      <c r="D70" s="21">
        <v>89.776175870431032</v>
      </c>
      <c r="E70" s="19">
        <v>83.5</v>
      </c>
      <c r="F70" s="26">
        <f t="shared" si="12"/>
        <v>-6.9909146937703032E-2</v>
      </c>
      <c r="G70" s="22">
        <f t="shared" si="13"/>
        <v>-0.93212195916937379</v>
      </c>
      <c r="H70" s="60" t="str">
        <f t="shared" si="8"/>
        <v/>
      </c>
      <c r="I70" s="19"/>
      <c r="J70" s="26">
        <f t="shared" si="9"/>
        <v>2.0596010943876357E-2</v>
      </c>
      <c r="K70" s="47">
        <v>81.81493862863212</v>
      </c>
      <c r="L70" s="47">
        <v>10.138913327232238</v>
      </c>
      <c r="M70" s="42">
        <f t="shared" si="14"/>
        <v>0.12392496403687338</v>
      </c>
      <c r="N70" s="22">
        <f t="shared" si="11"/>
        <v>0.1661974332931668</v>
      </c>
    </row>
    <row r="71" spans="1:14" ht="18.75" x14ac:dyDescent="0.35">
      <c r="A71" s="44" t="s">
        <v>34</v>
      </c>
      <c r="B71" s="2" t="s">
        <v>54</v>
      </c>
      <c r="C71" s="19" t="s">
        <v>12</v>
      </c>
      <c r="D71" s="21">
        <v>63.818542970216058</v>
      </c>
      <c r="E71" s="19">
        <v>61</v>
      </c>
      <c r="F71" s="26">
        <f t="shared" si="12"/>
        <v>-4.4164953304112006E-2</v>
      </c>
      <c r="G71" s="22">
        <f t="shared" si="13"/>
        <v>-0.58886604405482679</v>
      </c>
      <c r="H71" s="60" t="str">
        <f t="shared" si="8"/>
        <v/>
      </c>
      <c r="I71" s="19"/>
      <c r="J71" s="26">
        <f t="shared" si="9"/>
        <v>4.2345098371785149E-3</v>
      </c>
      <c r="K71" s="48">
        <v>60.742784083261817</v>
      </c>
      <c r="L71" s="49">
        <v>2.9850544300343693</v>
      </c>
      <c r="M71" s="42">
        <f t="shared" si="14"/>
        <v>4.9142535612833819E-2</v>
      </c>
      <c r="N71" s="22">
        <f t="shared" si="11"/>
        <v>8.6167915114104349E-2</v>
      </c>
    </row>
    <row r="72" spans="1:14" ht="18.75" x14ac:dyDescent="0.35">
      <c r="A72" s="44" t="s">
        <v>35</v>
      </c>
      <c r="B72" s="2" t="s">
        <v>54</v>
      </c>
      <c r="C72" s="19" t="s">
        <v>12</v>
      </c>
      <c r="D72" s="21">
        <v>61.010575198184512</v>
      </c>
      <c r="E72" s="19">
        <v>60.2</v>
      </c>
      <c r="F72" s="26">
        <f t="shared" si="12"/>
        <v>-1.3285814722307832E-2</v>
      </c>
      <c r="G72" s="22">
        <f t="shared" si="13"/>
        <v>-0.17714419629743777</v>
      </c>
      <c r="H72" s="60" t="str">
        <f t="shared" si="8"/>
        <v/>
      </c>
      <c r="I72" s="19"/>
      <c r="J72" s="26">
        <f t="shared" si="9"/>
        <v>-1.6150755263079332E-2</v>
      </c>
      <c r="K72" s="47">
        <v>61.188236228302806</v>
      </c>
      <c r="L72" s="47">
        <v>2.9903950820414962</v>
      </c>
      <c r="M72" s="42">
        <f t="shared" si="14"/>
        <v>4.8872058852683184E-2</v>
      </c>
      <c r="N72" s="22">
        <f t="shared" si="11"/>
        <v>-0.33047012223821259</v>
      </c>
    </row>
    <row r="73" spans="1:14" ht="18.75" x14ac:dyDescent="0.35">
      <c r="A73" s="44" t="s">
        <v>30</v>
      </c>
      <c r="B73" s="2" t="s">
        <v>55</v>
      </c>
      <c r="C73" s="19" t="s">
        <v>12</v>
      </c>
      <c r="D73" s="21">
        <v>82.716551145333838</v>
      </c>
      <c r="E73" s="19">
        <v>74</v>
      </c>
      <c r="F73" s="26">
        <f t="shared" si="12"/>
        <v>-0.1053785611783882</v>
      </c>
      <c r="G73" s="22">
        <f t="shared" si="13"/>
        <v>-1.4050474823785093</v>
      </c>
      <c r="H73" s="60" t="str">
        <f t="shared" si="8"/>
        <v/>
      </c>
      <c r="I73" s="19"/>
      <c r="J73" s="26">
        <f t="shared" si="9"/>
        <v>-9.6028847107904672E-2</v>
      </c>
      <c r="K73" s="47">
        <v>81.861019307142854</v>
      </c>
      <c r="L73" s="47">
        <v>6.4230084151123892</v>
      </c>
      <c r="M73" s="42">
        <f t="shared" si="14"/>
        <v>7.8462355703307785E-2</v>
      </c>
      <c r="N73" s="22">
        <f t="shared" si="11"/>
        <v>-1.2238843232163665</v>
      </c>
    </row>
    <row r="74" spans="1:14" ht="18.75" x14ac:dyDescent="0.35">
      <c r="A74" s="44" t="s">
        <v>32</v>
      </c>
      <c r="B74" s="2" t="s">
        <v>55</v>
      </c>
      <c r="C74" s="19" t="s">
        <v>12</v>
      </c>
      <c r="D74" s="21">
        <v>278.6996621917412</v>
      </c>
      <c r="E74" s="19">
        <v>266.89999999999998</v>
      </c>
      <c r="F74" s="26">
        <f t="shared" si="12"/>
        <v>-4.2338272314170332E-2</v>
      </c>
      <c r="G74" s="22">
        <f t="shared" si="13"/>
        <v>-0.56451029752227111</v>
      </c>
      <c r="H74" s="60" t="str">
        <f t="shared" si="8"/>
        <v/>
      </c>
      <c r="I74" s="19"/>
      <c r="J74" s="26">
        <f t="shared" si="9"/>
        <v>-2.9310784342832265E-2</v>
      </c>
      <c r="K74" s="47">
        <v>274.959271922379</v>
      </c>
      <c r="L74" s="47">
        <v>8.7748291053850611</v>
      </c>
      <c r="M74" s="42">
        <f t="shared" si="14"/>
        <v>3.1913195885469883E-2</v>
      </c>
      <c r="N74" s="22">
        <f t="shared" si="11"/>
        <v>-0.91845343374643018</v>
      </c>
    </row>
    <row r="75" spans="1:14" ht="18.75" x14ac:dyDescent="0.35">
      <c r="A75" s="44" t="s">
        <v>33</v>
      </c>
      <c r="B75" s="2" t="s">
        <v>55</v>
      </c>
      <c r="C75" s="19" t="s">
        <v>12</v>
      </c>
      <c r="D75" s="21">
        <v>302.85375842028714</v>
      </c>
      <c r="E75" s="19">
        <v>283.60000000000002</v>
      </c>
      <c r="F75" s="26">
        <f t="shared" si="12"/>
        <v>-6.357444107914155E-2</v>
      </c>
      <c r="G75" s="22">
        <f t="shared" si="13"/>
        <v>-0.84765921438855396</v>
      </c>
      <c r="H75" s="60" t="str">
        <f t="shared" si="8"/>
        <v/>
      </c>
      <c r="I75" s="19"/>
      <c r="J75" s="26">
        <f t="shared" si="9"/>
        <v>-3.908129551842042E-2</v>
      </c>
      <c r="K75" s="47">
        <v>295.13422798133962</v>
      </c>
      <c r="L75" s="47">
        <v>15.108691799904831</v>
      </c>
      <c r="M75" s="42">
        <f t="shared" si="14"/>
        <v>5.1192611250973248E-2</v>
      </c>
      <c r="N75" s="22">
        <f t="shared" si="11"/>
        <v>-0.76341672290993789</v>
      </c>
    </row>
    <row r="76" spans="1:14" ht="18.75" x14ac:dyDescent="0.35">
      <c r="A76" s="44" t="s">
        <v>36</v>
      </c>
      <c r="B76" s="2" t="s">
        <v>55</v>
      </c>
      <c r="C76" s="19" t="s">
        <v>12</v>
      </c>
      <c r="D76" s="21">
        <v>31.45863895680522</v>
      </c>
      <c r="E76" s="19">
        <v>13.9</v>
      </c>
      <c r="F76" s="26">
        <f t="shared" si="12"/>
        <v>-0.55814998801805715</v>
      </c>
      <c r="G76" s="22">
        <f>(E76-D76)/4.53181</f>
        <v>-3.8745311380673986</v>
      </c>
      <c r="H76" s="60" t="str">
        <f t="shared" si="8"/>
        <v>XX</v>
      </c>
      <c r="I76" s="19"/>
      <c r="J76" s="26">
        <f t="shared" si="9"/>
        <v>-0.563740601884962</v>
      </c>
      <c r="K76" s="47">
        <v>31.86177778646887</v>
      </c>
      <c r="L76" s="47">
        <v>6.2129923510420459</v>
      </c>
      <c r="M76" s="42">
        <f t="shared" si="14"/>
        <v>0.19499829522006751</v>
      </c>
      <c r="N76" s="22">
        <f t="shared" si="11"/>
        <v>-2.891002720042994</v>
      </c>
    </row>
    <row r="77" spans="1:14" ht="18.75" x14ac:dyDescent="0.35">
      <c r="A77" s="44" t="s">
        <v>37</v>
      </c>
      <c r="B77" s="2" t="s">
        <v>55</v>
      </c>
      <c r="C77" s="19" t="s">
        <v>12</v>
      </c>
      <c r="D77" s="21">
        <v>68.68272546765597</v>
      </c>
      <c r="E77" s="19">
        <v>59.1</v>
      </c>
      <c r="F77" s="26">
        <f t="shared" si="12"/>
        <v>-0.13952162501426449</v>
      </c>
      <c r="G77" s="22">
        <f t="shared" si="13"/>
        <v>-1.8602883335235265</v>
      </c>
      <c r="H77" s="60" t="str">
        <f t="shared" si="8"/>
        <v/>
      </c>
      <c r="I77" s="19"/>
      <c r="J77" s="26">
        <f t="shared" si="9"/>
        <v>-0.11788977411208953</v>
      </c>
      <c r="K77" s="48">
        <v>66.998429748970878</v>
      </c>
      <c r="L77" s="49">
        <v>5.3563465709138791</v>
      </c>
      <c r="M77" s="42">
        <f t="shared" si="14"/>
        <v>7.9947344900216183E-2</v>
      </c>
      <c r="N77" s="22">
        <f t="shared" si="11"/>
        <v>-1.4745927367472933</v>
      </c>
    </row>
    <row r="78" spans="1:14" ht="18.75" x14ac:dyDescent="0.35">
      <c r="A78" s="44" t="s">
        <v>30</v>
      </c>
      <c r="B78" s="2" t="s">
        <v>56</v>
      </c>
      <c r="C78" s="19" t="s">
        <v>43</v>
      </c>
      <c r="D78" s="21">
        <v>5.1976931925557697</v>
      </c>
      <c r="E78" s="19">
        <v>5.0999999999999996</v>
      </c>
      <c r="F78" s="40">
        <f t="shared" ref="F78:F84" si="15">(E78-D78)</f>
        <v>-9.7693192555770025E-2</v>
      </c>
      <c r="G78" s="22">
        <f t="shared" ref="G78:G84" si="16">(E78-D78)/(0.15)</f>
        <v>-0.65128795037180021</v>
      </c>
      <c r="H78" s="60" t="str">
        <f t="shared" si="8"/>
        <v/>
      </c>
      <c r="I78" s="19"/>
      <c r="J78" s="40">
        <f>(E78-K78)</f>
        <v>-0.12954242517572734</v>
      </c>
      <c r="K78" s="47">
        <v>5.229542425175727</v>
      </c>
      <c r="L78" s="47">
        <v>4.4936383218001259E-2</v>
      </c>
      <c r="M78" s="42">
        <f t="shared" si="14"/>
        <v>8.5927944673842606E-3</v>
      </c>
      <c r="N78" s="22">
        <f t="shared" si="11"/>
        <v>-2.882795986211756</v>
      </c>
    </row>
    <row r="79" spans="1:14" ht="18.75" x14ac:dyDescent="0.35">
      <c r="A79" s="44" t="s">
        <v>31</v>
      </c>
      <c r="B79" s="2" t="s">
        <v>56</v>
      </c>
      <c r="C79" s="19" t="s">
        <v>43</v>
      </c>
      <c r="D79" s="21">
        <v>12.460942046080051</v>
      </c>
      <c r="E79" s="19">
        <v>12.3</v>
      </c>
      <c r="F79" s="40">
        <f t="shared" si="15"/>
        <v>-0.16094204608005036</v>
      </c>
      <c r="G79" s="22">
        <f t="shared" si="16"/>
        <v>-1.0729469738670026</v>
      </c>
      <c r="H79" s="60" t="str">
        <f t="shared" si="8"/>
        <v/>
      </c>
      <c r="I79" s="19"/>
      <c r="J79" s="40">
        <f t="shared" ref="J79:J84" si="17">(E79-K79)</f>
        <v>-0.21139377993643471</v>
      </c>
      <c r="K79" s="47">
        <v>12.511393779936435</v>
      </c>
      <c r="L79" s="47">
        <v>8.8323213824947733E-2</v>
      </c>
      <c r="M79" s="42">
        <f t="shared" si="14"/>
        <v>7.0594224255482157E-3</v>
      </c>
      <c r="N79" s="22">
        <f t="shared" si="11"/>
        <v>-2.3934113216872608</v>
      </c>
    </row>
    <row r="80" spans="1:14" ht="18.75" x14ac:dyDescent="0.35">
      <c r="A80" s="44" t="s">
        <v>32</v>
      </c>
      <c r="B80" s="2" t="s">
        <v>56</v>
      </c>
      <c r="C80" s="19" t="s">
        <v>43</v>
      </c>
      <c r="D80" s="21">
        <v>3.7502306465514965</v>
      </c>
      <c r="E80" s="19">
        <v>3.9</v>
      </c>
      <c r="F80" s="40">
        <f t="shared" si="15"/>
        <v>0.1497693534485034</v>
      </c>
      <c r="G80" s="22">
        <f t="shared" si="16"/>
        <v>0.998462356323356</v>
      </c>
      <c r="H80" s="60" t="str">
        <f t="shared" si="8"/>
        <v/>
      </c>
      <c r="I80" s="19"/>
      <c r="J80" s="40">
        <f t="shared" si="17"/>
        <v>9.1999999898599416E-2</v>
      </c>
      <c r="K80" s="47">
        <v>3.8080000001014005</v>
      </c>
      <c r="L80" s="47">
        <v>5.7264227090555467E-2</v>
      </c>
      <c r="M80" s="42">
        <f t="shared" si="14"/>
        <v>1.5037874760774847E-2</v>
      </c>
      <c r="N80" s="22">
        <f t="shared" si="11"/>
        <v>1.6065876476969492</v>
      </c>
    </row>
    <row r="81" spans="1:14" ht="18.75" x14ac:dyDescent="0.35">
      <c r="A81" s="44" t="s">
        <v>33</v>
      </c>
      <c r="B81" s="2" t="s">
        <v>56</v>
      </c>
      <c r="C81" s="19" t="s">
        <v>43</v>
      </c>
      <c r="D81" s="21">
        <v>16.039431959406855</v>
      </c>
      <c r="E81" s="19">
        <v>16.2</v>
      </c>
      <c r="F81" s="40">
        <f t="shared" si="15"/>
        <v>0.16056804059314445</v>
      </c>
      <c r="G81" s="22">
        <f t="shared" si="16"/>
        <v>1.0704536039542965</v>
      </c>
      <c r="H81" s="60" t="str">
        <f t="shared" si="8"/>
        <v/>
      </c>
      <c r="I81" s="19"/>
      <c r="J81" s="40">
        <f t="shared" si="17"/>
        <v>0.12356282735326474</v>
      </c>
      <c r="K81" s="47">
        <v>16.076437172646735</v>
      </c>
      <c r="L81" s="47">
        <v>8.4789459680824589E-2</v>
      </c>
      <c r="M81" s="42">
        <f t="shared" si="14"/>
        <v>5.2741449346183295E-3</v>
      </c>
      <c r="N81" s="22">
        <f t="shared" si="11"/>
        <v>1.4572899487553743</v>
      </c>
    </row>
    <row r="82" spans="1:14" ht="18.75" x14ac:dyDescent="0.35">
      <c r="A82" s="44" t="s">
        <v>34</v>
      </c>
      <c r="B82" s="2" t="s">
        <v>56</v>
      </c>
      <c r="C82" s="19" t="s">
        <v>43</v>
      </c>
      <c r="D82" s="21">
        <v>8.2443325194408921</v>
      </c>
      <c r="E82" s="19">
        <v>8.6</v>
      </c>
      <c r="F82" s="40">
        <f t="shared" si="15"/>
        <v>0.35566748055910757</v>
      </c>
      <c r="G82" s="22">
        <f t="shared" si="16"/>
        <v>2.3711165370607175</v>
      </c>
      <c r="H82" s="60" t="str">
        <f t="shared" si="8"/>
        <v>X</v>
      </c>
      <c r="I82" s="19"/>
      <c r="J82" s="40">
        <f t="shared" si="17"/>
        <v>0.32948432778194636</v>
      </c>
      <c r="K82" s="48">
        <v>8.2705156722180533</v>
      </c>
      <c r="L82" s="49">
        <v>5.2209333337318052E-2</v>
      </c>
      <c r="M82" s="42">
        <f t="shared" si="14"/>
        <v>6.3127059311062442E-3</v>
      </c>
      <c r="N82" s="22">
        <f t="shared" si="11"/>
        <v>6.3108319283295353</v>
      </c>
    </row>
    <row r="83" spans="1:14" ht="18.75" x14ac:dyDescent="0.35">
      <c r="A83" s="44" t="s">
        <v>35</v>
      </c>
      <c r="B83" s="2" t="s">
        <v>56</v>
      </c>
      <c r="C83" s="19" t="s">
        <v>43</v>
      </c>
      <c r="D83" s="21">
        <v>20.940102272348167</v>
      </c>
      <c r="E83" s="19">
        <v>21</v>
      </c>
      <c r="F83" s="40">
        <f t="shared" si="15"/>
        <v>5.9897727651833321E-2</v>
      </c>
      <c r="G83" s="22">
        <f t="shared" si="16"/>
        <v>0.39931818434555549</v>
      </c>
      <c r="H83" s="60" t="str">
        <f t="shared" si="8"/>
        <v/>
      </c>
      <c r="I83" s="19"/>
      <c r="J83" s="40">
        <f t="shared" si="17"/>
        <v>5.50463402778405E-2</v>
      </c>
      <c r="K83" s="47">
        <v>20.94495365972216</v>
      </c>
      <c r="L83" s="47">
        <v>6.0416704674286746E-2</v>
      </c>
      <c r="M83" s="42">
        <f t="shared" si="14"/>
        <v>2.8845470682740191E-3</v>
      </c>
      <c r="N83" s="22">
        <f t="shared" si="11"/>
        <v>0.91111126590901503</v>
      </c>
    </row>
    <row r="84" spans="1:14" ht="18.75" x14ac:dyDescent="0.35">
      <c r="A84" s="44" t="s">
        <v>36</v>
      </c>
      <c r="B84" s="2" t="s">
        <v>56</v>
      </c>
      <c r="C84" s="19" t="s">
        <v>43</v>
      </c>
      <c r="D84" s="21">
        <v>20.934026079869604</v>
      </c>
      <c r="E84" s="19">
        <v>21</v>
      </c>
      <c r="F84" s="40">
        <f t="shared" si="15"/>
        <v>6.597392013039638E-2</v>
      </c>
      <c r="G84" s="22">
        <f t="shared" si="16"/>
        <v>0.43982613420264255</v>
      </c>
      <c r="H84" s="60" t="str">
        <f t="shared" si="8"/>
        <v/>
      </c>
      <c r="I84" s="19"/>
      <c r="J84" s="40">
        <f t="shared" si="17"/>
        <v>3.9852259179212979E-2</v>
      </c>
      <c r="K84" s="47">
        <v>20.960147740820787</v>
      </c>
      <c r="L84" s="47">
        <v>5.8378769300559241E-2</v>
      </c>
      <c r="M84" s="42">
        <f t="shared" si="14"/>
        <v>2.7852269946964203E-3</v>
      </c>
      <c r="N84" s="22">
        <f>(E84-K84)/L84</f>
        <v>0.68264986837999708</v>
      </c>
    </row>
    <row r="85" spans="1:14" ht="18.75" x14ac:dyDescent="0.35">
      <c r="A85" s="44" t="s">
        <v>31</v>
      </c>
      <c r="B85" s="2" t="s">
        <v>57</v>
      </c>
      <c r="C85" s="19" t="s">
        <v>50</v>
      </c>
      <c r="D85" s="21">
        <v>5.0559711409923729</v>
      </c>
      <c r="E85" s="19">
        <v>5.3</v>
      </c>
      <c r="F85" s="26">
        <f>(E85-D85)/D85</f>
        <v>4.8265477037459828E-2</v>
      </c>
      <c r="G85" s="22">
        <f>(E85-D85)/(0.075*D85)</f>
        <v>0.64353969383279774</v>
      </c>
      <c r="H85" s="60" t="str">
        <f t="shared" si="8"/>
        <v/>
      </c>
      <c r="I85" s="19"/>
      <c r="J85" s="26">
        <f t="shared" si="9"/>
        <v>3.7055159760163936E-2</v>
      </c>
      <c r="K85" s="47">
        <v>5.1106249750743364</v>
      </c>
      <c r="L85" s="47">
        <v>0.1292310802072065</v>
      </c>
      <c r="M85" s="42">
        <f t="shared" si="14"/>
        <v>2.5286746892502474E-2</v>
      </c>
      <c r="N85" s="22">
        <f t="shared" si="11"/>
        <v>1.4653984523074735</v>
      </c>
    </row>
    <row r="86" spans="1:14" ht="18.75" x14ac:dyDescent="0.35">
      <c r="A86" s="44" t="s">
        <v>32</v>
      </c>
      <c r="B86" s="2" t="s">
        <v>57</v>
      </c>
      <c r="C86" s="19" t="s">
        <v>50</v>
      </c>
      <c r="D86" s="21">
        <v>4.0534273858831273</v>
      </c>
      <c r="E86" s="19">
        <v>4.3</v>
      </c>
      <c r="F86" s="26">
        <f>(E86-D86)/D86</f>
        <v>6.0830647904440323E-2</v>
      </c>
      <c r="G86" s="22">
        <f>(E86-D86)/(0.075*D86)</f>
        <v>0.81107530539253758</v>
      </c>
      <c r="H86" s="60" t="str">
        <f t="shared" si="8"/>
        <v/>
      </c>
      <c r="I86" s="19"/>
      <c r="J86" s="26">
        <f t="shared" si="9"/>
        <v>4.0720272545945478E-2</v>
      </c>
      <c r="K86" s="47">
        <v>4.1317538568560597</v>
      </c>
      <c r="L86" s="47">
        <v>9.928598085693488E-2</v>
      </c>
      <c r="M86" s="42">
        <f t="shared" si="14"/>
        <v>2.4029984431958324E-2</v>
      </c>
      <c r="N86" s="22">
        <f t="shared" si="11"/>
        <v>1.6945609208048487</v>
      </c>
    </row>
    <row r="87" spans="1:14" x14ac:dyDescent="0.25">
      <c r="A87" s="46"/>
      <c r="B87" s="2"/>
      <c r="C87" s="28"/>
      <c r="F87" s="19"/>
      <c r="G87" s="26"/>
      <c r="H87" s="32"/>
      <c r="J87" s="42"/>
      <c r="M87" s="22"/>
    </row>
    <row r="89" spans="1:14" x14ac:dyDescent="0.25">
      <c r="F89" s="68" t="s">
        <v>58</v>
      </c>
      <c r="G89" s="68"/>
      <c r="H89" s="50">
        <f>COUNTA(G8:G86)</f>
        <v>39</v>
      </c>
    </row>
    <row r="90" spans="1:14" x14ac:dyDescent="0.25">
      <c r="F90" s="68" t="s">
        <v>59</v>
      </c>
      <c r="G90" s="68"/>
      <c r="H90" s="50">
        <f>COUNTIF(H8:H86,"=X")</f>
        <v>1</v>
      </c>
    </row>
    <row r="91" spans="1:14" x14ac:dyDescent="0.25">
      <c r="F91" s="68" t="s">
        <v>67</v>
      </c>
      <c r="G91" s="68"/>
      <c r="H91" s="50">
        <f>COUNTIF(H8:H86,"=XX")</f>
        <v>1</v>
      </c>
    </row>
  </sheetData>
  <sheetProtection password="DC07" sheet="1" objects="1" scenarios="1" selectLockedCells="1" selectUnlockedCells="1"/>
  <mergeCells count="9">
    <mergeCell ref="D1:E1"/>
    <mergeCell ref="F91:G91"/>
    <mergeCell ref="F3:H3"/>
    <mergeCell ref="J3:N3"/>
    <mergeCell ref="A7:D7"/>
    <mergeCell ref="A50:H50"/>
    <mergeCell ref="A63:G63"/>
    <mergeCell ref="F89:G89"/>
    <mergeCell ref="F90:G90"/>
  </mergeCells>
  <pageMargins left="0.75" right="0.75" top="1" bottom="1" header="0.5" footer="0.5"/>
  <pageSetup paperSize="9" scale="57" orientation="portrait" r:id="rId1"/>
  <headerFooter alignWithMargins="0">
    <oddHeader>&amp;CDefinitieve rapportering resultaten LABS 2012 - v1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4"/>
  <dimension ref="A1:O91"/>
  <sheetViews>
    <sheetView zoomScale="75" zoomScaleNormal="75" workbookViewId="0">
      <pane ySplit="5" topLeftCell="A18" activePane="bottomLeft" state="frozen"/>
      <selection activeCell="E3" sqref="E3"/>
      <selection pane="bottomLeft" activeCell="D51" sqref="D51:D60"/>
    </sheetView>
  </sheetViews>
  <sheetFormatPr defaultRowHeight="15.75" x14ac:dyDescent="0.25"/>
  <cols>
    <col min="1" max="1" width="20.140625" style="17" bestFit="1" customWidth="1"/>
    <col min="2" max="2" width="27" style="24" bestFit="1" customWidth="1"/>
    <col min="3" max="3" width="16.85546875" style="19" bestFit="1" customWidth="1"/>
    <col min="4" max="4" width="12.85546875" style="21" bestFit="1" customWidth="1"/>
    <col min="5" max="5" width="10.28515625" style="29" bestFit="1" customWidth="1"/>
    <col min="6" max="6" width="14.85546875" style="25" bestFit="1" customWidth="1"/>
    <col min="7" max="7" width="10" style="18" bestFit="1" customWidth="1"/>
    <col min="8" max="8" width="12.28515625" style="19" bestFit="1" customWidth="1"/>
    <col min="9" max="9" width="9.140625" style="20"/>
    <col min="10" max="10" width="14.85546875" style="21" bestFit="1" customWidth="1"/>
    <col min="11" max="11" width="7.5703125" style="22" bestFit="1" customWidth="1"/>
    <col min="12" max="12" width="10.85546875" style="22" bestFit="1" customWidth="1"/>
    <col min="13" max="14" width="10.85546875" style="17" bestFit="1" customWidth="1"/>
    <col min="15" max="16384" width="9.140625" style="17"/>
  </cols>
  <sheetData>
    <row r="1" spans="1:15" x14ac:dyDescent="0.25">
      <c r="A1" s="1" t="s">
        <v>44</v>
      </c>
      <c r="B1" s="2"/>
      <c r="C1" s="3" t="s">
        <v>45</v>
      </c>
      <c r="D1" s="67" t="s">
        <v>68</v>
      </c>
      <c r="E1" s="67"/>
      <c r="F1" s="5">
        <v>15</v>
      </c>
    </row>
    <row r="2" spans="1:15" x14ac:dyDescent="0.25">
      <c r="B2" s="6"/>
      <c r="C2" s="23"/>
      <c r="D2" s="4"/>
      <c r="F2" s="5"/>
    </row>
    <row r="3" spans="1:15" ht="47.25" customHeight="1" x14ac:dyDescent="0.25">
      <c r="A3" s="52"/>
      <c r="B3" s="52"/>
      <c r="C3" s="52"/>
      <c r="D3" s="52"/>
      <c r="E3" s="52"/>
      <c r="F3" s="69" t="s">
        <v>60</v>
      </c>
      <c r="G3" s="69"/>
      <c r="H3" s="69"/>
      <c r="I3" s="53"/>
      <c r="J3" s="70" t="s">
        <v>61</v>
      </c>
      <c r="K3" s="70"/>
      <c r="L3" s="70"/>
      <c r="M3" s="70"/>
      <c r="N3" s="70"/>
      <c r="O3" s="22"/>
    </row>
    <row r="4" spans="1:15" s="9" customFormat="1" x14ac:dyDescent="0.25">
      <c r="A4" s="1" t="s">
        <v>0</v>
      </c>
      <c r="B4" s="6" t="s">
        <v>1</v>
      </c>
      <c r="C4" s="7" t="s">
        <v>2</v>
      </c>
      <c r="D4" s="8" t="s">
        <v>3</v>
      </c>
      <c r="E4" s="9" t="s">
        <v>4</v>
      </c>
      <c r="F4" s="10" t="s">
        <v>5</v>
      </c>
      <c r="G4" s="11" t="s">
        <v>9</v>
      </c>
      <c r="H4" s="12" t="s">
        <v>10</v>
      </c>
      <c r="I4" s="12"/>
      <c r="J4" s="10" t="s">
        <v>5</v>
      </c>
      <c r="K4" s="13" t="s">
        <v>6</v>
      </c>
      <c r="L4" s="12" t="s">
        <v>7</v>
      </c>
      <c r="M4" s="14" t="s">
        <v>8</v>
      </c>
      <c r="N4" s="12" t="s">
        <v>9</v>
      </c>
    </row>
    <row r="5" spans="1:15" s="9" customFormat="1" x14ac:dyDescent="0.25">
      <c r="A5" s="1"/>
      <c r="B5" s="6"/>
      <c r="C5" s="7"/>
      <c r="D5" s="15"/>
      <c r="F5" s="10" t="s">
        <v>11</v>
      </c>
      <c r="G5" s="10" t="s">
        <v>11</v>
      </c>
      <c r="J5" s="10" t="s">
        <v>51</v>
      </c>
      <c r="K5" s="13"/>
      <c r="L5" s="12" t="s">
        <v>52</v>
      </c>
      <c r="M5" s="12" t="s">
        <v>52</v>
      </c>
      <c r="N5" s="12" t="s">
        <v>52</v>
      </c>
    </row>
    <row r="6" spans="1:15" x14ac:dyDescent="0.25">
      <c r="E6" s="25"/>
      <c r="F6" s="17"/>
      <c r="G6" s="17"/>
      <c r="H6" s="25"/>
      <c r="I6" s="25"/>
      <c r="J6" s="18"/>
      <c r="K6" s="19"/>
      <c r="L6" s="20"/>
      <c r="M6" s="21"/>
      <c r="N6" s="22"/>
    </row>
    <row r="7" spans="1:15" x14ac:dyDescent="0.25">
      <c r="A7" s="71" t="s">
        <v>46</v>
      </c>
      <c r="B7" s="71"/>
      <c r="C7" s="71"/>
      <c r="D7" s="71"/>
      <c r="E7" s="25"/>
      <c r="F7" s="17"/>
      <c r="G7" s="17"/>
      <c r="H7" s="25"/>
      <c r="I7" s="25"/>
      <c r="J7" s="26"/>
      <c r="K7" s="19"/>
      <c r="L7" s="20"/>
      <c r="M7" s="21"/>
      <c r="N7" s="22"/>
    </row>
    <row r="8" spans="1:15" ht="13.5" customHeight="1" x14ac:dyDescent="0.25">
      <c r="A8" s="1" t="s">
        <v>13</v>
      </c>
      <c r="B8" s="27" t="s">
        <v>14</v>
      </c>
      <c r="C8" s="28" t="s">
        <v>15</v>
      </c>
      <c r="D8" s="21">
        <v>97.35</v>
      </c>
      <c r="E8" s="16">
        <v>98</v>
      </c>
      <c r="F8" s="38">
        <f>(E8-D8)/D8</f>
        <v>6.6769388803287694E-3</v>
      </c>
      <c r="G8" s="22">
        <f>(E8-D8)/(D8*0.04)</f>
        <v>0.16692347200821925</v>
      </c>
      <c r="H8" s="60" t="str">
        <f t="shared" ref="H8:H48" si="0">IF(ABS(G8)&gt;2,IF(ABS(G8)&gt;3,"XX","X"),"")</f>
        <v/>
      </c>
      <c r="I8" s="29"/>
      <c r="J8" s="30"/>
      <c r="K8" s="31"/>
      <c r="L8" s="20"/>
      <c r="M8" s="21"/>
      <c r="N8" s="22"/>
    </row>
    <row r="9" spans="1:15" x14ac:dyDescent="0.25">
      <c r="A9" s="1" t="s">
        <v>16</v>
      </c>
      <c r="B9" s="27" t="s">
        <v>17</v>
      </c>
      <c r="C9" s="28" t="s">
        <v>18</v>
      </c>
      <c r="D9" s="21">
        <v>130.19999999999999</v>
      </c>
      <c r="E9" s="32">
        <v>131</v>
      </c>
      <c r="F9" s="40">
        <f>E9-D9</f>
        <v>0.80000000000001137</v>
      </c>
      <c r="G9" s="22">
        <f>(E9-D9)/1</f>
        <v>0.80000000000001137</v>
      </c>
      <c r="H9" s="60" t="str">
        <f t="shared" si="0"/>
        <v/>
      </c>
      <c r="I9" s="32"/>
      <c r="J9" s="32"/>
      <c r="K9" s="31"/>
      <c r="L9" s="20"/>
      <c r="M9" s="21"/>
      <c r="N9" s="22"/>
    </row>
    <row r="10" spans="1:15" x14ac:dyDescent="0.25">
      <c r="A10" s="1"/>
      <c r="B10" s="27"/>
      <c r="C10" s="28"/>
      <c r="D10" s="17"/>
      <c r="E10" s="17"/>
      <c r="F10" s="37"/>
      <c r="G10" s="22"/>
      <c r="H10" s="60" t="str">
        <f t="shared" si="0"/>
        <v/>
      </c>
      <c r="I10" s="29"/>
      <c r="J10" s="30"/>
      <c r="K10" s="19"/>
      <c r="L10" s="20"/>
      <c r="M10" s="21"/>
      <c r="N10" s="22"/>
    </row>
    <row r="11" spans="1:15" x14ac:dyDescent="0.25">
      <c r="A11" s="33" t="s">
        <v>19</v>
      </c>
      <c r="B11" s="34" t="s">
        <v>20</v>
      </c>
      <c r="C11" s="35" t="s">
        <v>21</v>
      </c>
      <c r="D11" s="32">
        <v>6.11</v>
      </c>
      <c r="E11" s="32">
        <v>5.61</v>
      </c>
      <c r="F11" s="38">
        <f>(E11-D11)/D11</f>
        <v>-8.1833060556464804E-2</v>
      </c>
      <c r="G11" s="22">
        <f>(E11-D11)/((12.5-0.53*D11)/2/100*D11)</f>
        <v>-1.7671282930016046</v>
      </c>
      <c r="H11" s="60" t="str">
        <f t="shared" si="0"/>
        <v/>
      </c>
      <c r="I11" s="21"/>
      <c r="J11" s="30"/>
      <c r="K11" s="19"/>
      <c r="L11" s="20"/>
      <c r="M11" s="21"/>
      <c r="N11" s="22"/>
    </row>
    <row r="12" spans="1:15" x14ac:dyDescent="0.25">
      <c r="A12" s="33"/>
      <c r="B12" s="34" t="s">
        <v>20</v>
      </c>
      <c r="C12" s="35" t="s">
        <v>21</v>
      </c>
      <c r="D12" s="32"/>
      <c r="E12" s="32"/>
      <c r="F12" s="38"/>
      <c r="G12" s="22"/>
      <c r="H12" s="60" t="str">
        <f t="shared" si="0"/>
        <v/>
      </c>
      <c r="I12" s="21"/>
      <c r="J12" s="30"/>
      <c r="K12" s="19"/>
      <c r="L12" s="20"/>
      <c r="M12" s="21"/>
      <c r="N12" s="22"/>
    </row>
    <row r="13" spans="1:15" s="20" customFormat="1" x14ac:dyDescent="0.25">
      <c r="A13" s="36"/>
      <c r="B13" s="34" t="s">
        <v>20</v>
      </c>
      <c r="C13" s="35" t="s">
        <v>21</v>
      </c>
      <c r="D13" s="32"/>
      <c r="E13" s="32"/>
      <c r="F13" s="38"/>
      <c r="G13" s="22"/>
      <c r="H13" s="60" t="str">
        <f t="shared" si="0"/>
        <v/>
      </c>
      <c r="I13" s="21"/>
      <c r="J13" s="30"/>
      <c r="K13" s="19"/>
      <c r="M13" s="21"/>
      <c r="N13" s="22"/>
    </row>
    <row r="14" spans="1:15" s="20" customFormat="1" x14ac:dyDescent="0.25">
      <c r="A14" s="36"/>
      <c r="B14" s="34"/>
      <c r="C14" s="35"/>
      <c r="D14" s="32"/>
      <c r="E14" s="32"/>
      <c r="F14" s="38"/>
      <c r="G14" s="22"/>
      <c r="H14" s="60" t="str">
        <f t="shared" si="0"/>
        <v/>
      </c>
      <c r="I14" s="21"/>
      <c r="J14" s="30"/>
      <c r="K14" s="19"/>
      <c r="M14" s="21"/>
      <c r="N14" s="22"/>
    </row>
    <row r="15" spans="1:15" s="20" customFormat="1" x14ac:dyDescent="0.25">
      <c r="A15" s="33" t="s">
        <v>22</v>
      </c>
      <c r="B15" s="34" t="s">
        <v>20</v>
      </c>
      <c r="C15" s="35" t="s">
        <v>21</v>
      </c>
      <c r="D15" s="32">
        <v>10.85</v>
      </c>
      <c r="E15" s="32">
        <v>10.7</v>
      </c>
      <c r="F15" s="38">
        <f t="shared" ref="F15" si="1">(E15-D15)/D15</f>
        <v>-1.3824884792626762E-2</v>
      </c>
      <c r="G15" s="22">
        <f>(E15-D15)/((12.5-0.53*D15)/2/100*D15)</f>
        <v>-0.40965656100827502</v>
      </c>
      <c r="H15" s="60" t="str">
        <f t="shared" si="0"/>
        <v/>
      </c>
      <c r="I15" s="21"/>
      <c r="J15" s="30"/>
      <c r="K15" s="19"/>
      <c r="M15" s="21"/>
      <c r="N15" s="22"/>
    </row>
    <row r="16" spans="1:15" s="20" customFormat="1" x14ac:dyDescent="0.25">
      <c r="A16" s="33"/>
      <c r="B16" s="34" t="s">
        <v>20</v>
      </c>
      <c r="C16" s="35" t="s">
        <v>21</v>
      </c>
      <c r="D16" s="32"/>
      <c r="E16" s="32"/>
      <c r="F16" s="38"/>
      <c r="G16" s="22"/>
      <c r="H16" s="60" t="str">
        <f t="shared" si="0"/>
        <v/>
      </c>
      <c r="I16" s="21"/>
      <c r="J16" s="30"/>
      <c r="K16" s="19"/>
      <c r="M16" s="21"/>
      <c r="N16" s="22"/>
    </row>
    <row r="17" spans="1:14" s="20" customFormat="1" x14ac:dyDescent="0.25">
      <c r="A17" s="36"/>
      <c r="B17" s="34" t="s">
        <v>20</v>
      </c>
      <c r="C17" s="35" t="s">
        <v>21</v>
      </c>
      <c r="D17" s="32"/>
      <c r="E17" s="32"/>
      <c r="F17" s="38"/>
      <c r="G17" s="22"/>
      <c r="H17" s="60" t="str">
        <f t="shared" si="0"/>
        <v/>
      </c>
      <c r="I17" s="19"/>
      <c r="J17" s="37"/>
      <c r="K17" s="19"/>
      <c r="M17" s="21"/>
      <c r="N17" s="22"/>
    </row>
    <row r="18" spans="1:14" s="20" customFormat="1" x14ac:dyDescent="0.25">
      <c r="A18" s="36"/>
      <c r="B18" s="34"/>
      <c r="C18" s="35"/>
      <c r="D18" s="17"/>
      <c r="E18" s="17"/>
      <c r="F18" s="37"/>
      <c r="G18" s="22"/>
      <c r="H18" s="60" t="str">
        <f t="shared" si="0"/>
        <v/>
      </c>
      <c r="I18" s="19"/>
      <c r="J18" s="37"/>
      <c r="K18" s="19"/>
      <c r="M18" s="21"/>
      <c r="N18" s="22"/>
    </row>
    <row r="19" spans="1:14" s="20" customFormat="1" x14ac:dyDescent="0.25">
      <c r="A19" s="36"/>
      <c r="B19" s="34"/>
      <c r="C19" s="35"/>
      <c r="D19" s="17"/>
      <c r="E19" s="17"/>
      <c r="F19" s="37"/>
      <c r="G19" s="22"/>
      <c r="H19" s="60" t="str">
        <f t="shared" si="0"/>
        <v/>
      </c>
      <c r="I19" s="19"/>
      <c r="J19" s="37"/>
      <c r="K19" s="19"/>
      <c r="M19" s="21"/>
      <c r="N19" s="22"/>
    </row>
    <row r="20" spans="1:14" s="20" customFormat="1" ht="18" x14ac:dyDescent="0.25">
      <c r="A20" s="9" t="s">
        <v>23</v>
      </c>
      <c r="B20" s="24"/>
      <c r="C20" s="19" t="s">
        <v>53</v>
      </c>
      <c r="D20" s="21">
        <v>10.220000000000001</v>
      </c>
      <c r="E20" s="59">
        <v>14.1</v>
      </c>
      <c r="F20" s="38">
        <f>(E20-D20)/D20</f>
        <v>0.37964774951076308</v>
      </c>
      <c r="G20" s="22">
        <f>(E20-D20)/(D20*0.075)</f>
        <v>5.0619699934768407</v>
      </c>
      <c r="H20" s="60" t="str">
        <f t="shared" si="0"/>
        <v>XX</v>
      </c>
      <c r="I20" s="32"/>
      <c r="J20" s="30"/>
      <c r="K20" s="31"/>
      <c r="M20" s="21"/>
      <c r="N20" s="22"/>
    </row>
    <row r="21" spans="1:14" s="20" customFormat="1" ht="18" customHeight="1" x14ac:dyDescent="0.25">
      <c r="A21" s="17"/>
      <c r="B21" s="24"/>
      <c r="C21" s="19"/>
      <c r="D21" s="32"/>
      <c r="E21" s="32"/>
      <c r="F21" s="38"/>
      <c r="G21" s="22"/>
      <c r="H21" s="60" t="str">
        <f t="shared" si="0"/>
        <v/>
      </c>
      <c r="I21" s="32"/>
      <c r="J21" s="38"/>
      <c r="K21" s="19"/>
      <c r="M21" s="21"/>
      <c r="N21" s="22"/>
    </row>
    <row r="22" spans="1:14" s="20" customFormat="1" ht="18" customHeight="1" x14ac:dyDescent="0.25">
      <c r="A22" s="17"/>
      <c r="B22" s="24"/>
      <c r="C22" s="19"/>
      <c r="D22" s="17"/>
      <c r="E22" s="17"/>
      <c r="F22" s="37"/>
      <c r="G22" s="22"/>
      <c r="H22" s="60" t="str">
        <f t="shared" si="0"/>
        <v/>
      </c>
      <c r="I22" s="32"/>
      <c r="J22" s="38"/>
      <c r="K22" s="19"/>
      <c r="M22" s="21"/>
      <c r="N22" s="22"/>
    </row>
    <row r="23" spans="1:14" s="20" customFormat="1" x14ac:dyDescent="0.25">
      <c r="A23" s="17"/>
      <c r="B23" s="24"/>
      <c r="C23" s="19"/>
      <c r="D23" s="19"/>
      <c r="E23" s="58"/>
      <c r="F23" s="57"/>
      <c r="G23" s="22"/>
      <c r="H23" s="60" t="str">
        <f t="shared" si="0"/>
        <v/>
      </c>
      <c r="I23" s="29"/>
      <c r="J23" s="38"/>
      <c r="K23" s="19"/>
      <c r="M23" s="21"/>
      <c r="N23" s="22"/>
    </row>
    <row r="24" spans="1:14" s="20" customFormat="1" x14ac:dyDescent="0.25">
      <c r="A24" s="33" t="s">
        <v>47</v>
      </c>
      <c r="B24" s="27"/>
      <c r="C24" s="28"/>
      <c r="D24" s="19"/>
      <c r="E24" s="29"/>
      <c r="F24" s="38"/>
      <c r="G24" s="22"/>
      <c r="H24" s="60" t="str">
        <f t="shared" si="0"/>
        <v/>
      </c>
      <c r="I24" s="29"/>
      <c r="J24" s="38"/>
      <c r="K24" s="19"/>
      <c r="M24" s="21"/>
      <c r="N24" s="22"/>
    </row>
    <row r="25" spans="1:14" s="20" customFormat="1" x14ac:dyDescent="0.25">
      <c r="A25" s="33" t="s">
        <v>24</v>
      </c>
      <c r="B25" s="34" t="s">
        <v>25</v>
      </c>
      <c r="C25" s="35" t="s">
        <v>26</v>
      </c>
      <c r="D25" s="21">
        <v>5.56</v>
      </c>
      <c r="E25" s="21">
        <v>6</v>
      </c>
      <c r="F25" s="38">
        <f>(E25-D25)/D25</f>
        <v>7.9136690647482091E-2</v>
      </c>
      <c r="G25" s="22">
        <f>(E25-D25)/(D25*0.075)</f>
        <v>1.0551558752997612</v>
      </c>
      <c r="H25" s="60" t="str">
        <f t="shared" si="0"/>
        <v/>
      </c>
      <c r="I25" s="29"/>
      <c r="J25" s="38"/>
      <c r="K25" s="19"/>
      <c r="M25" s="21"/>
      <c r="N25" s="22"/>
    </row>
    <row r="26" spans="1:14" s="20" customFormat="1" x14ac:dyDescent="0.25">
      <c r="A26" s="36"/>
      <c r="B26" s="34" t="s">
        <v>25</v>
      </c>
      <c r="C26" s="35" t="s">
        <v>26</v>
      </c>
      <c r="D26" s="21">
        <v>12.15</v>
      </c>
      <c r="E26" s="21">
        <v>12</v>
      </c>
      <c r="F26" s="38">
        <f t="shared" ref="F26:F27" si="2">(E26-D26)/D26</f>
        <v>-1.2345679012345708E-2</v>
      </c>
      <c r="G26" s="22">
        <f t="shared" ref="G26:G27" si="3">(E26-D26)/(D26*0.075)</f>
        <v>-0.16460905349794278</v>
      </c>
      <c r="H26" s="60" t="str">
        <f t="shared" si="0"/>
        <v/>
      </c>
      <c r="I26" s="29"/>
      <c r="J26" s="38"/>
      <c r="K26" s="19"/>
      <c r="M26" s="21"/>
      <c r="N26" s="22"/>
    </row>
    <row r="27" spans="1:14" s="20" customFormat="1" x14ac:dyDescent="0.25">
      <c r="A27" s="36"/>
      <c r="B27" s="34" t="s">
        <v>25</v>
      </c>
      <c r="C27" s="35" t="s">
        <v>26</v>
      </c>
      <c r="D27" s="21">
        <v>19.55</v>
      </c>
      <c r="E27" s="21">
        <v>17</v>
      </c>
      <c r="F27" s="38">
        <f t="shared" si="2"/>
        <v>-0.13043478260869568</v>
      </c>
      <c r="G27" s="22">
        <f t="shared" si="3"/>
        <v>-1.7391304347826091</v>
      </c>
      <c r="H27" s="60" t="str">
        <f t="shared" si="0"/>
        <v/>
      </c>
      <c r="I27" s="29"/>
      <c r="J27" s="38"/>
      <c r="K27" s="19"/>
      <c r="M27" s="21"/>
      <c r="N27" s="22"/>
    </row>
    <row r="28" spans="1:14" s="20" customFormat="1" x14ac:dyDescent="0.25">
      <c r="A28" s="36"/>
      <c r="B28" s="34" t="s">
        <v>25</v>
      </c>
      <c r="C28" s="35" t="s">
        <v>26</v>
      </c>
      <c r="D28" s="21"/>
      <c r="E28" s="21" t="s">
        <v>64</v>
      </c>
      <c r="F28" s="39"/>
      <c r="G28" s="22"/>
      <c r="H28" s="60" t="str">
        <f t="shared" si="0"/>
        <v/>
      </c>
      <c r="I28" s="29"/>
      <c r="J28" s="38"/>
      <c r="K28" s="19"/>
      <c r="M28" s="21"/>
      <c r="N28" s="22"/>
    </row>
    <row r="29" spans="1:14" s="20" customFormat="1" x14ac:dyDescent="0.25">
      <c r="A29" s="36"/>
      <c r="B29" s="34" t="s">
        <v>25</v>
      </c>
      <c r="C29" s="35" t="s">
        <v>26</v>
      </c>
      <c r="D29" s="21"/>
      <c r="E29" s="21" t="s">
        <v>64</v>
      </c>
      <c r="F29" s="39"/>
      <c r="G29" s="22"/>
      <c r="H29" s="60" t="str">
        <f t="shared" si="0"/>
        <v/>
      </c>
      <c r="I29" s="29"/>
      <c r="J29" s="38"/>
      <c r="K29" s="19"/>
      <c r="M29" s="21"/>
      <c r="N29" s="22"/>
    </row>
    <row r="30" spans="1:14" s="20" customFormat="1" x14ac:dyDescent="0.25">
      <c r="A30" s="36"/>
      <c r="B30" s="34"/>
      <c r="C30" s="35"/>
      <c r="D30" s="21"/>
      <c r="E30" s="21"/>
      <c r="F30" s="39"/>
      <c r="G30" s="22"/>
      <c r="H30" s="60" t="str">
        <f t="shared" si="0"/>
        <v/>
      </c>
      <c r="I30" s="29"/>
      <c r="J30" s="38"/>
      <c r="K30" s="19"/>
      <c r="M30" s="21"/>
      <c r="N30" s="22"/>
    </row>
    <row r="31" spans="1:14" s="20" customFormat="1" x14ac:dyDescent="0.25">
      <c r="A31" s="33" t="s">
        <v>24</v>
      </c>
      <c r="B31" s="34" t="s">
        <v>25</v>
      </c>
      <c r="C31" s="35" t="s">
        <v>26</v>
      </c>
      <c r="D31" s="21"/>
      <c r="E31" s="21"/>
      <c r="F31" s="39"/>
      <c r="G31" s="22"/>
      <c r="H31" s="60" t="str">
        <f t="shared" si="0"/>
        <v/>
      </c>
      <c r="I31" s="29"/>
      <c r="J31" s="38"/>
      <c r="K31" s="19"/>
      <c r="M31" s="21"/>
      <c r="N31" s="22"/>
    </row>
    <row r="32" spans="1:14" s="20" customFormat="1" x14ac:dyDescent="0.25">
      <c r="A32" s="36"/>
      <c r="B32" s="34" t="s">
        <v>25</v>
      </c>
      <c r="C32" s="35" t="s">
        <v>26</v>
      </c>
      <c r="D32" s="21"/>
      <c r="E32" s="21"/>
      <c r="F32" s="39"/>
      <c r="G32" s="22"/>
      <c r="H32" s="60" t="str">
        <f t="shared" si="0"/>
        <v/>
      </c>
      <c r="I32" s="29"/>
      <c r="J32" s="38"/>
      <c r="K32" s="19"/>
      <c r="M32" s="21"/>
      <c r="N32" s="22"/>
    </row>
    <row r="33" spans="1:14" s="20" customFormat="1" x14ac:dyDescent="0.25">
      <c r="A33" s="36"/>
      <c r="B33" s="34" t="s">
        <v>25</v>
      </c>
      <c r="C33" s="35" t="s">
        <v>26</v>
      </c>
      <c r="D33" s="21"/>
      <c r="E33" s="21"/>
      <c r="F33" s="39"/>
      <c r="G33" s="22"/>
      <c r="H33" s="60" t="str">
        <f t="shared" si="0"/>
        <v/>
      </c>
      <c r="I33" s="29"/>
      <c r="J33" s="38"/>
      <c r="K33" s="19"/>
      <c r="M33" s="21"/>
      <c r="N33" s="22"/>
    </row>
    <row r="34" spans="1:14" s="20" customFormat="1" x14ac:dyDescent="0.25">
      <c r="A34" s="36"/>
      <c r="B34" s="34" t="s">
        <v>25</v>
      </c>
      <c r="C34" s="35" t="s">
        <v>26</v>
      </c>
      <c r="D34" s="21"/>
      <c r="E34" s="21"/>
      <c r="F34" s="39"/>
      <c r="G34" s="22"/>
      <c r="H34" s="60" t="str">
        <f t="shared" si="0"/>
        <v/>
      </c>
      <c r="I34" s="29"/>
      <c r="J34" s="38"/>
      <c r="K34" s="19"/>
      <c r="M34" s="21"/>
      <c r="N34" s="22"/>
    </row>
    <row r="35" spans="1:14" s="20" customFormat="1" x14ac:dyDescent="0.25">
      <c r="A35" s="36"/>
      <c r="B35" s="34" t="s">
        <v>25</v>
      </c>
      <c r="C35" s="35" t="s">
        <v>26</v>
      </c>
      <c r="D35" s="21"/>
      <c r="E35" s="21"/>
      <c r="F35" s="39"/>
      <c r="G35" s="22"/>
      <c r="H35" s="60" t="str">
        <f t="shared" si="0"/>
        <v/>
      </c>
      <c r="I35" s="29"/>
      <c r="J35" s="38"/>
      <c r="K35" s="19"/>
      <c r="M35" s="21"/>
      <c r="N35" s="22"/>
    </row>
    <row r="36" spans="1:14" s="20" customFormat="1" x14ac:dyDescent="0.25">
      <c r="A36" s="33"/>
      <c r="B36" s="27"/>
      <c r="C36" s="28"/>
      <c r="D36" s="41"/>
      <c r="E36" s="21"/>
      <c r="F36" s="38"/>
      <c r="G36" s="22"/>
      <c r="H36" s="60" t="str">
        <f t="shared" si="0"/>
        <v/>
      </c>
      <c r="I36" s="29"/>
      <c r="J36" s="38"/>
      <c r="K36" s="19"/>
      <c r="M36" s="21"/>
      <c r="N36" s="22"/>
    </row>
    <row r="37" spans="1:14" s="20" customFormat="1" x14ac:dyDescent="0.25">
      <c r="A37" s="33" t="s">
        <v>27</v>
      </c>
      <c r="B37" s="34" t="s">
        <v>25</v>
      </c>
      <c r="C37" s="35" t="s">
        <v>26</v>
      </c>
      <c r="D37" s="21">
        <v>88.41</v>
      </c>
      <c r="E37" s="58">
        <v>88</v>
      </c>
      <c r="F37" s="38">
        <f>(E37-D37)/D37</f>
        <v>-4.6374844474606561E-3</v>
      </c>
      <c r="G37" s="22">
        <f>(E37-D37)/(D37*0.05)</f>
        <v>-9.2749688949213122E-2</v>
      </c>
      <c r="H37" s="60" t="str">
        <f t="shared" si="0"/>
        <v/>
      </c>
      <c r="I37" s="21"/>
      <c r="J37" s="39"/>
      <c r="K37" s="31"/>
      <c r="M37" s="21"/>
      <c r="N37" s="22"/>
    </row>
    <row r="38" spans="1:14" s="20" customFormat="1" x14ac:dyDescent="0.25">
      <c r="A38" s="36"/>
      <c r="B38" s="34" t="s">
        <v>25</v>
      </c>
      <c r="C38" s="35" t="s">
        <v>26</v>
      </c>
      <c r="D38" s="21">
        <v>112.26</v>
      </c>
      <c r="E38" s="21">
        <v>112</v>
      </c>
      <c r="F38" s="38">
        <f t="shared" ref="F38:F39" si="4">(E38-D38)/D38</f>
        <v>-2.3160520220916188E-3</v>
      </c>
      <c r="G38" s="22">
        <f t="shared" ref="G38:G39" si="5">(E38-D38)/(D38*0.05)</f>
        <v>-4.632104044183237E-2</v>
      </c>
      <c r="H38" s="60" t="str">
        <f t="shared" si="0"/>
        <v/>
      </c>
      <c r="I38" s="21"/>
      <c r="J38" s="39"/>
      <c r="K38" s="31"/>
      <c r="M38" s="21"/>
      <c r="N38" s="22"/>
    </row>
    <row r="39" spans="1:14" s="20" customFormat="1" x14ac:dyDescent="0.25">
      <c r="A39" s="36"/>
      <c r="B39" s="34" t="s">
        <v>25</v>
      </c>
      <c r="C39" s="35" t="s">
        <v>26</v>
      </c>
      <c r="D39" s="21">
        <v>203.29</v>
      </c>
      <c r="E39" s="21">
        <v>186</v>
      </c>
      <c r="F39" s="38">
        <f t="shared" si="4"/>
        <v>-8.5050912489546923E-2</v>
      </c>
      <c r="G39" s="22">
        <f t="shared" si="5"/>
        <v>-1.7010182497909383</v>
      </c>
      <c r="H39" s="60" t="str">
        <f t="shared" si="0"/>
        <v/>
      </c>
      <c r="I39" s="21"/>
      <c r="J39" s="39"/>
      <c r="K39" s="40"/>
      <c r="M39" s="21"/>
      <c r="N39" s="22"/>
    </row>
    <row r="40" spans="1:14" s="20" customFormat="1" x14ac:dyDescent="0.25">
      <c r="A40" s="36"/>
      <c r="B40" s="34" t="s">
        <v>25</v>
      </c>
      <c r="C40" s="35" t="s">
        <v>26</v>
      </c>
      <c r="D40" s="21"/>
      <c r="E40" s="21" t="s">
        <v>64</v>
      </c>
      <c r="F40" s="39"/>
      <c r="G40" s="22"/>
      <c r="H40" s="60" t="str">
        <f t="shared" si="0"/>
        <v/>
      </c>
      <c r="I40" s="21"/>
      <c r="J40" s="39"/>
      <c r="K40" s="21"/>
      <c r="M40" s="21"/>
      <c r="N40" s="22"/>
    </row>
    <row r="41" spans="1:14" s="20" customFormat="1" x14ac:dyDescent="0.25">
      <c r="A41" s="36"/>
      <c r="B41" s="34" t="s">
        <v>25</v>
      </c>
      <c r="C41" s="35" t="s">
        <v>26</v>
      </c>
      <c r="D41" s="21"/>
      <c r="E41" s="21" t="s">
        <v>64</v>
      </c>
      <c r="F41" s="39"/>
      <c r="G41" s="22"/>
      <c r="H41" s="60" t="str">
        <f t="shared" si="0"/>
        <v/>
      </c>
      <c r="I41" s="21"/>
      <c r="J41" s="39"/>
      <c r="K41" s="21"/>
      <c r="M41" s="21"/>
      <c r="N41" s="22"/>
    </row>
    <row r="42" spans="1:14" s="20" customFormat="1" x14ac:dyDescent="0.25">
      <c r="A42" s="36"/>
      <c r="B42" s="34"/>
      <c r="C42" s="35"/>
      <c r="D42" s="19"/>
      <c r="E42" s="58"/>
      <c r="F42" s="57"/>
      <c r="G42" s="22"/>
      <c r="H42" s="60" t="str">
        <f t="shared" si="0"/>
        <v/>
      </c>
      <c r="I42" s="21"/>
      <c r="J42" s="39"/>
      <c r="K42" s="21"/>
      <c r="M42" s="21"/>
      <c r="N42" s="22"/>
    </row>
    <row r="43" spans="1:14" s="20" customFormat="1" x14ac:dyDescent="0.25">
      <c r="A43" s="33" t="s">
        <v>27</v>
      </c>
      <c r="B43" s="34" t="s">
        <v>25</v>
      </c>
      <c r="C43" s="35" t="s">
        <v>26</v>
      </c>
      <c r="D43" s="19"/>
      <c r="E43" s="29"/>
      <c r="F43" s="57"/>
      <c r="G43" s="22"/>
      <c r="H43" s="60" t="str">
        <f t="shared" si="0"/>
        <v/>
      </c>
      <c r="I43" s="19"/>
      <c r="J43" s="39"/>
      <c r="K43" s="21"/>
      <c r="M43" s="21"/>
      <c r="N43" s="22"/>
    </row>
    <row r="44" spans="1:14" s="20" customFormat="1" x14ac:dyDescent="0.25">
      <c r="A44" s="36"/>
      <c r="B44" s="34" t="s">
        <v>25</v>
      </c>
      <c r="C44" s="35" t="s">
        <v>26</v>
      </c>
      <c r="D44" s="19"/>
      <c r="E44" s="29"/>
      <c r="F44" s="57"/>
      <c r="G44" s="22"/>
      <c r="H44" s="60" t="str">
        <f t="shared" si="0"/>
        <v/>
      </c>
      <c r="I44" s="21"/>
      <c r="J44" s="39"/>
      <c r="K44" s="41"/>
      <c r="M44" s="21"/>
      <c r="N44" s="22"/>
    </row>
    <row r="45" spans="1:14" s="22" customFormat="1" x14ac:dyDescent="0.25">
      <c r="A45" s="36"/>
      <c r="B45" s="34" t="s">
        <v>25</v>
      </c>
      <c r="C45" s="35" t="s">
        <v>26</v>
      </c>
      <c r="D45" s="19"/>
      <c r="E45" s="29"/>
      <c r="F45" s="57"/>
      <c r="H45" s="60" t="str">
        <f t="shared" si="0"/>
        <v/>
      </c>
      <c r="I45" s="21"/>
      <c r="J45" s="39"/>
      <c r="K45" s="21"/>
      <c r="L45" s="20"/>
      <c r="M45" s="21"/>
    </row>
    <row r="46" spans="1:14" s="22" customFormat="1" x14ac:dyDescent="0.25">
      <c r="A46" s="36"/>
      <c r="B46" s="34" t="s">
        <v>25</v>
      </c>
      <c r="C46" s="35" t="s">
        <v>26</v>
      </c>
      <c r="D46" s="19"/>
      <c r="E46" s="29"/>
      <c r="F46" s="38"/>
      <c r="G46" s="21"/>
      <c r="H46" s="60" t="str">
        <f t="shared" si="0"/>
        <v/>
      </c>
      <c r="I46" s="21"/>
      <c r="J46" s="39"/>
      <c r="K46" s="21"/>
      <c r="L46" s="20"/>
      <c r="M46" s="21"/>
    </row>
    <row r="47" spans="1:14" s="22" customFormat="1" x14ac:dyDescent="0.25">
      <c r="A47" s="36"/>
      <c r="B47" s="34" t="s">
        <v>25</v>
      </c>
      <c r="C47" s="35" t="s">
        <v>26</v>
      </c>
      <c r="D47" s="19"/>
      <c r="E47" s="29"/>
      <c r="F47" s="57"/>
      <c r="G47" s="21"/>
      <c r="H47" s="60" t="str">
        <f t="shared" si="0"/>
        <v/>
      </c>
      <c r="I47" s="21"/>
      <c r="J47" s="39"/>
      <c r="K47" s="21"/>
      <c r="L47" s="20"/>
      <c r="M47" s="21"/>
    </row>
    <row r="48" spans="1:14" s="22" customFormat="1" x14ac:dyDescent="0.25">
      <c r="A48" s="36"/>
      <c r="B48" s="34"/>
      <c r="C48" s="35"/>
      <c r="E48" s="39"/>
      <c r="H48" s="60" t="str">
        <f t="shared" si="0"/>
        <v/>
      </c>
      <c r="I48" s="39"/>
      <c r="J48" s="21"/>
      <c r="K48" s="21"/>
      <c r="L48" s="20"/>
      <c r="M48" s="21"/>
    </row>
    <row r="49" spans="1:14" x14ac:dyDescent="0.25">
      <c r="E49" s="25"/>
      <c r="F49" s="17"/>
      <c r="G49" s="17"/>
      <c r="H49" s="25"/>
      <c r="I49" s="25"/>
      <c r="J49" s="18"/>
      <c r="K49" s="19"/>
      <c r="L49" s="20"/>
      <c r="M49" s="21"/>
      <c r="N49" s="22"/>
    </row>
    <row r="50" spans="1:14" s="22" customFormat="1" x14ac:dyDescent="0.25">
      <c r="A50" s="71" t="s">
        <v>48</v>
      </c>
      <c r="B50" s="71"/>
      <c r="C50" s="71"/>
      <c r="D50" s="71"/>
      <c r="E50" s="71"/>
      <c r="F50" s="71"/>
      <c r="G50" s="71"/>
      <c r="H50" s="71"/>
      <c r="I50" s="54"/>
      <c r="J50" s="18"/>
      <c r="K50" s="19"/>
      <c r="L50" s="20"/>
      <c r="M50" s="21"/>
    </row>
    <row r="51" spans="1:14" s="22" customFormat="1" x14ac:dyDescent="0.25">
      <c r="A51" s="17"/>
      <c r="B51" s="24" t="s">
        <v>28</v>
      </c>
      <c r="C51" s="19" t="s">
        <v>29</v>
      </c>
      <c r="D51" s="32">
        <v>72.801864823674819</v>
      </c>
      <c r="E51" s="20">
        <v>86.210469771428578</v>
      </c>
      <c r="F51" s="26">
        <f t="shared" ref="F51:F60" si="6">(E51-D51)/D51</f>
        <v>0.1841794160112413</v>
      </c>
      <c r="G51" s="22">
        <f t="shared" ref="G51:G60" si="7">(E51-D51)/(0.075*D51)</f>
        <v>2.4557255468165504</v>
      </c>
      <c r="H51" s="60" t="str">
        <f>IF(ABS(G51)&gt;2,IF(ABS(G51)&gt;3,"XX","X"),"")</f>
        <v>X</v>
      </c>
      <c r="I51" s="20"/>
      <c r="J51" s="26">
        <f>(E51-K51)/K51</f>
        <v>0.17462628285814683</v>
      </c>
      <c r="K51" s="47">
        <v>73.393956043327989</v>
      </c>
      <c r="L51" s="47">
        <v>3.5439893023691846</v>
      </c>
      <c r="M51" s="42">
        <f>(L51/K51)</f>
        <v>4.8287209103117387E-2</v>
      </c>
      <c r="N51" s="22">
        <f>(E51-K51)/L51</f>
        <v>3.6164086950072476</v>
      </c>
    </row>
    <row r="52" spans="1:14" s="22" customFormat="1" x14ac:dyDescent="0.25">
      <c r="A52" s="17"/>
      <c r="B52" s="24" t="s">
        <v>30</v>
      </c>
      <c r="C52" s="19" t="s">
        <v>29</v>
      </c>
      <c r="D52" s="43">
        <v>37.057140388760196</v>
      </c>
      <c r="E52" s="20">
        <v>46.119700254545464</v>
      </c>
      <c r="F52" s="26">
        <f t="shared" si="6"/>
        <v>0.24455637350080131</v>
      </c>
      <c r="G52" s="22">
        <f t="shared" si="7"/>
        <v>3.2607516466773512</v>
      </c>
      <c r="H52" s="60" t="str">
        <f t="shared" ref="H52:H86" si="8">IF(ABS(G52)&gt;2,IF(ABS(G52)&gt;3,"XX","X"),"")</f>
        <v>XX</v>
      </c>
      <c r="I52" s="20"/>
      <c r="J52" s="26">
        <f t="shared" ref="J52:J86" si="9">(E52-K52)/K52</f>
        <v>0.23042697193137618</v>
      </c>
      <c r="K52" s="47">
        <v>37.482679839301888</v>
      </c>
      <c r="L52" s="47">
        <v>2.4447489834797431</v>
      </c>
      <c r="M52" s="42">
        <f t="shared" ref="M52:M60" si="10">(L52/K52)</f>
        <v>6.5223431034307722E-2</v>
      </c>
      <c r="N52" s="22">
        <f t="shared" ref="N52:N86" si="11">(E52-K52)/L52</f>
        <v>3.5328863918577191</v>
      </c>
    </row>
    <row r="53" spans="1:14" s="22" customFormat="1" x14ac:dyDescent="0.25">
      <c r="A53" s="17"/>
      <c r="B53" s="24" t="s">
        <v>31</v>
      </c>
      <c r="C53" s="19" t="s">
        <v>29</v>
      </c>
      <c r="D53" s="43">
        <v>51.622655405343721</v>
      </c>
      <c r="E53" s="20">
        <v>58.074251353846122</v>
      </c>
      <c r="F53" s="26">
        <f t="shared" si="6"/>
        <v>0.12497605746632251</v>
      </c>
      <c r="G53" s="22">
        <f t="shared" si="7"/>
        <v>1.6663474328843002</v>
      </c>
      <c r="H53" s="60" t="str">
        <f t="shared" si="8"/>
        <v/>
      </c>
      <c r="I53" s="20"/>
      <c r="J53" s="26">
        <f t="shared" si="9"/>
        <v>9.6166798715183729E-2</v>
      </c>
      <c r="K53" s="47">
        <v>52.979392754747643</v>
      </c>
      <c r="L53" s="47">
        <v>2.1086479681467494</v>
      </c>
      <c r="M53" s="42">
        <f t="shared" si="10"/>
        <v>3.9801286094540735E-2</v>
      </c>
      <c r="N53" s="22">
        <f t="shared" si="11"/>
        <v>2.4161731479419268</v>
      </c>
    </row>
    <row r="54" spans="1:14" x14ac:dyDescent="0.25">
      <c r="B54" s="24" t="s">
        <v>35</v>
      </c>
      <c r="C54" s="19" t="s">
        <v>29</v>
      </c>
      <c r="D54" s="43">
        <v>105.27843992905528</v>
      </c>
      <c r="E54" s="20">
        <v>72.565193015384608</v>
      </c>
      <c r="F54" s="26"/>
      <c r="G54" s="22"/>
      <c r="H54" s="60"/>
      <c r="J54" s="26"/>
      <c r="K54" s="49"/>
      <c r="L54" s="47"/>
      <c r="M54" s="42"/>
      <c r="N54" s="22"/>
    </row>
    <row r="55" spans="1:14" x14ac:dyDescent="0.25">
      <c r="B55" s="24" t="s">
        <v>36</v>
      </c>
      <c r="C55" s="19" t="s">
        <v>29</v>
      </c>
      <c r="D55" s="43">
        <v>149.58798713206852</v>
      </c>
      <c r="E55" s="20">
        <v>111.64811997142859</v>
      </c>
      <c r="F55" s="26"/>
      <c r="G55" s="22"/>
      <c r="H55" s="60"/>
      <c r="J55" s="26"/>
      <c r="K55" s="49"/>
      <c r="L55" s="47"/>
      <c r="M55" s="42"/>
      <c r="N55" s="22"/>
    </row>
    <row r="56" spans="1:14" x14ac:dyDescent="0.25">
      <c r="B56" s="24" t="s">
        <v>37</v>
      </c>
      <c r="C56" s="19" t="s">
        <v>29</v>
      </c>
      <c r="D56" s="43">
        <v>173.77092371711555</v>
      </c>
      <c r="E56" s="20">
        <v>136.68619765714277</v>
      </c>
      <c r="F56" s="26"/>
      <c r="G56" s="22"/>
      <c r="H56" s="60"/>
      <c r="J56" s="26"/>
      <c r="K56" s="47"/>
      <c r="L56" s="47"/>
      <c r="M56" s="42"/>
      <c r="N56" s="22"/>
    </row>
    <row r="57" spans="1:14" x14ac:dyDescent="0.25">
      <c r="B57" s="24" t="s">
        <v>38</v>
      </c>
      <c r="C57" s="19" t="s">
        <v>29</v>
      </c>
      <c r="D57" s="43">
        <v>67.691344804873708</v>
      </c>
      <c r="E57" s="20">
        <v>64.972330696296297</v>
      </c>
      <c r="F57" s="26"/>
      <c r="G57" s="22"/>
      <c r="H57" s="60"/>
      <c r="J57" s="26"/>
      <c r="K57" s="47"/>
      <c r="L57" s="49"/>
      <c r="M57" s="42"/>
      <c r="N57" s="22"/>
    </row>
    <row r="58" spans="1:14" x14ac:dyDescent="0.25">
      <c r="B58" s="24" t="s">
        <v>39</v>
      </c>
      <c r="C58" s="19" t="s">
        <v>29</v>
      </c>
      <c r="D58" s="43">
        <v>61.98733361091962</v>
      </c>
      <c r="E58" s="20">
        <v>70.560746281481514</v>
      </c>
      <c r="F58" s="26"/>
      <c r="G58" s="22"/>
      <c r="H58" s="60"/>
      <c r="J58" s="26"/>
      <c r="K58" s="47"/>
      <c r="L58" s="49"/>
      <c r="M58" s="42"/>
      <c r="N58" s="22"/>
    </row>
    <row r="59" spans="1:14" x14ac:dyDescent="0.25">
      <c r="B59" s="24" t="s">
        <v>40</v>
      </c>
      <c r="C59" s="19" t="s">
        <v>29</v>
      </c>
      <c r="D59" s="43">
        <v>51.928193552520007</v>
      </c>
      <c r="E59" s="20">
        <v>54.909313818181793</v>
      </c>
      <c r="F59" s="26"/>
      <c r="G59" s="22"/>
      <c r="H59" s="60"/>
      <c r="J59" s="26"/>
      <c r="K59" s="47"/>
      <c r="L59" s="49"/>
      <c r="M59" s="42"/>
      <c r="N59" s="22"/>
    </row>
    <row r="60" spans="1:14" x14ac:dyDescent="0.25">
      <c r="B60" s="24" t="s">
        <v>41</v>
      </c>
      <c r="C60" s="19" t="s">
        <v>29</v>
      </c>
      <c r="D60" s="43">
        <v>72.801864823674819</v>
      </c>
      <c r="E60" s="20">
        <v>85.041350192592617</v>
      </c>
      <c r="F60" s="26">
        <f t="shared" si="6"/>
        <v>0.16812049249784569</v>
      </c>
      <c r="G60" s="22">
        <f t="shared" si="7"/>
        <v>2.2416065666379423</v>
      </c>
      <c r="H60" s="60" t="str">
        <f t="shared" si="8"/>
        <v>X</v>
      </c>
      <c r="J60" s="26">
        <f t="shared" si="9"/>
        <v>0.15339951302187749</v>
      </c>
      <c r="K60" s="47">
        <v>73.731043955260944</v>
      </c>
      <c r="L60" s="49">
        <v>4.4507705425646824</v>
      </c>
      <c r="M60" s="42">
        <f t="shared" si="10"/>
        <v>6.0364946755200606E-2</v>
      </c>
      <c r="N60" s="22">
        <f t="shared" si="11"/>
        <v>2.5412018276759549</v>
      </c>
    </row>
    <row r="61" spans="1:14" x14ac:dyDescent="0.25">
      <c r="E61" s="25"/>
      <c r="F61" s="26"/>
      <c r="G61" s="22"/>
      <c r="H61" s="60" t="str">
        <f t="shared" si="8"/>
        <v/>
      </c>
      <c r="I61" s="25"/>
      <c r="J61" s="26"/>
      <c r="K61" s="51"/>
      <c r="L61" s="51"/>
      <c r="M61" s="42"/>
      <c r="N61" s="22"/>
    </row>
    <row r="62" spans="1:14" x14ac:dyDescent="0.25">
      <c r="E62" s="25"/>
      <c r="F62" s="26"/>
      <c r="G62" s="22"/>
      <c r="H62" s="16" t="str">
        <f t="shared" si="8"/>
        <v/>
      </c>
      <c r="I62" s="25"/>
      <c r="J62" s="26"/>
      <c r="K62" s="51"/>
      <c r="L62" s="51"/>
      <c r="M62" s="42"/>
      <c r="N62" s="22"/>
    </row>
    <row r="63" spans="1:14" x14ac:dyDescent="0.25">
      <c r="A63" s="71" t="s">
        <v>49</v>
      </c>
      <c r="B63" s="71"/>
      <c r="C63" s="71"/>
      <c r="D63" s="71"/>
      <c r="E63" s="71"/>
      <c r="F63" s="71"/>
      <c r="G63" s="71"/>
      <c r="H63" s="16" t="str">
        <f t="shared" si="8"/>
        <v/>
      </c>
      <c r="I63" s="25"/>
      <c r="J63" s="26"/>
      <c r="K63" s="51"/>
      <c r="L63" s="51"/>
      <c r="M63" s="42"/>
      <c r="N63" s="22"/>
    </row>
    <row r="64" spans="1:14" x14ac:dyDescent="0.25">
      <c r="A64" s="33"/>
      <c r="E64" s="25"/>
      <c r="F64" s="26"/>
      <c r="G64" s="22"/>
      <c r="H64" s="16" t="str">
        <f t="shared" si="8"/>
        <v/>
      </c>
      <c r="I64" s="25"/>
      <c r="J64" s="26"/>
      <c r="K64" s="51"/>
      <c r="L64" s="51"/>
      <c r="M64" s="42"/>
      <c r="N64" s="22"/>
    </row>
    <row r="65" spans="1:14" x14ac:dyDescent="0.25">
      <c r="A65" s="44" t="s">
        <v>28</v>
      </c>
      <c r="B65" s="45" t="s">
        <v>42</v>
      </c>
      <c r="C65" s="19" t="s">
        <v>12</v>
      </c>
      <c r="D65" s="21">
        <v>130.09473586402876</v>
      </c>
      <c r="E65" s="19">
        <v>131</v>
      </c>
      <c r="F65" s="26">
        <f t="shared" ref="F65:F77" si="12">(E65-D65)/D65</f>
        <v>6.9584993578632771E-3</v>
      </c>
      <c r="G65" s="22">
        <f t="shared" ref="G65:G77" si="13">(E65-D65)/(0.075*D65)</f>
        <v>9.2779991438177029E-2</v>
      </c>
      <c r="H65" s="60" t="str">
        <f t="shared" si="8"/>
        <v/>
      </c>
      <c r="I65" s="19"/>
      <c r="J65" s="26">
        <f t="shared" si="9"/>
        <v>4.148251948605808E-3</v>
      </c>
      <c r="K65" s="47">
        <v>130.45882392942195</v>
      </c>
      <c r="L65" s="47">
        <v>2.442515630067283</v>
      </c>
      <c r="M65" s="42">
        <f>(L65/K65)</f>
        <v>1.8722502292284043E-2</v>
      </c>
      <c r="N65" s="22">
        <f t="shared" si="11"/>
        <v>0.22156503889522258</v>
      </c>
    </row>
    <row r="66" spans="1:14" x14ac:dyDescent="0.25">
      <c r="A66" s="44" t="s">
        <v>32</v>
      </c>
      <c r="B66" s="45" t="s">
        <v>42</v>
      </c>
      <c r="C66" s="19" t="s">
        <v>12</v>
      </c>
      <c r="D66" s="21">
        <v>260.64206000730655</v>
      </c>
      <c r="E66" s="19">
        <v>260</v>
      </c>
      <c r="F66" s="26">
        <f t="shared" si="12"/>
        <v>-2.4633783484083707E-3</v>
      </c>
      <c r="G66" s="22">
        <f t="shared" si="13"/>
        <v>-3.2845044645444944E-2</v>
      </c>
      <c r="H66" s="60" t="str">
        <f t="shared" si="8"/>
        <v/>
      </c>
      <c r="I66" s="19"/>
      <c r="J66" s="26">
        <f t="shared" si="9"/>
        <v>-2.6607527535570195E-3</v>
      </c>
      <c r="K66" s="47">
        <v>260.69364132398761</v>
      </c>
      <c r="L66" s="47">
        <v>4.3499701038654051</v>
      </c>
      <c r="M66" s="42">
        <f t="shared" ref="M66:M86" si="14">(L66/K66)</f>
        <v>1.6686138111283288E-2</v>
      </c>
      <c r="N66" s="22">
        <f t="shared" si="11"/>
        <v>-0.15945887153827401</v>
      </c>
    </row>
    <row r="67" spans="1:14" x14ac:dyDescent="0.25">
      <c r="A67" s="44" t="s">
        <v>33</v>
      </c>
      <c r="B67" s="45" t="s">
        <v>42</v>
      </c>
      <c r="C67" s="19" t="s">
        <v>12</v>
      </c>
      <c r="D67" s="21">
        <v>104.32914340839557</v>
      </c>
      <c r="E67" s="19">
        <v>114</v>
      </c>
      <c r="F67" s="26">
        <f t="shared" si="12"/>
        <v>9.2695638779932713E-2</v>
      </c>
      <c r="G67" s="22">
        <f t="shared" si="13"/>
        <v>1.2359418503991029</v>
      </c>
      <c r="H67" s="60" t="str">
        <f t="shared" si="8"/>
        <v/>
      </c>
      <c r="I67" s="19"/>
      <c r="J67" s="26">
        <f t="shared" si="9"/>
        <v>7.6575878999933511E-2</v>
      </c>
      <c r="K67" s="47">
        <v>105.89128200224802</v>
      </c>
      <c r="L67" s="47">
        <v>3.276126837527273</v>
      </c>
      <c r="M67" s="42">
        <f t="shared" si="14"/>
        <v>3.0938588858124529E-2</v>
      </c>
      <c r="N67" s="22">
        <f t="shared" si="11"/>
        <v>2.4750928153539409</v>
      </c>
    </row>
    <row r="68" spans="1:14" x14ac:dyDescent="0.25">
      <c r="A68" s="44" t="s">
        <v>35</v>
      </c>
      <c r="B68" s="45" t="s">
        <v>42</v>
      </c>
      <c r="C68" s="19" t="s">
        <v>12</v>
      </c>
      <c r="D68" s="21">
        <v>51.481174170863582</v>
      </c>
      <c r="E68" s="19">
        <v>64.3</v>
      </c>
      <c r="F68" s="26">
        <f t="shared" si="12"/>
        <v>0.24900026146628548</v>
      </c>
      <c r="G68" s="22">
        <f t="shared" si="13"/>
        <v>3.3200034862171401</v>
      </c>
      <c r="H68" s="60" t="str">
        <f t="shared" si="8"/>
        <v>XX</v>
      </c>
      <c r="I68" s="19"/>
      <c r="J68" s="26">
        <f t="shared" si="9"/>
        <v>0.23451647903609016</v>
      </c>
      <c r="K68" s="47">
        <v>52.085169450476194</v>
      </c>
      <c r="L68" s="47">
        <v>2.1470032677235706</v>
      </c>
      <c r="M68" s="42">
        <f t="shared" si="14"/>
        <v>4.1221009557528498E-2</v>
      </c>
      <c r="N68" s="22">
        <f t="shared" si="11"/>
        <v>5.6892463710476653</v>
      </c>
    </row>
    <row r="69" spans="1:14" ht="18.75" x14ac:dyDescent="0.35">
      <c r="A69" s="44" t="s">
        <v>32</v>
      </c>
      <c r="B69" s="2" t="s">
        <v>54</v>
      </c>
      <c r="C69" s="19" t="s">
        <v>12</v>
      </c>
      <c r="D69" s="21">
        <v>118.87204471386225</v>
      </c>
      <c r="E69" s="19">
        <v>121</v>
      </c>
      <c r="F69" s="26">
        <f t="shared" si="12"/>
        <v>1.7901225567878171E-2</v>
      </c>
      <c r="G69" s="22">
        <f t="shared" si="13"/>
        <v>0.23868300757170899</v>
      </c>
      <c r="H69" s="60" t="str">
        <f t="shared" si="8"/>
        <v/>
      </c>
      <c r="I69" s="19"/>
      <c r="J69" s="26">
        <f t="shared" si="9"/>
        <v>3.7415497931431764E-2</v>
      </c>
      <c r="K69" s="47">
        <v>116.63600576747652</v>
      </c>
      <c r="L69" s="47">
        <v>8.3513811278557739</v>
      </c>
      <c r="M69" s="42">
        <f t="shared" si="14"/>
        <v>7.1602084389831899E-2</v>
      </c>
      <c r="N69" s="22">
        <f t="shared" si="11"/>
        <v>0.52254760807975975</v>
      </c>
    </row>
    <row r="70" spans="1:14" ht="18.75" x14ac:dyDescent="0.35">
      <c r="A70" s="44" t="s">
        <v>33</v>
      </c>
      <c r="B70" s="2" t="s">
        <v>54</v>
      </c>
      <c r="C70" s="19" t="s">
        <v>12</v>
      </c>
      <c r="D70" s="21">
        <v>89.776175870431032</v>
      </c>
      <c r="E70" s="19">
        <v>91.8</v>
      </c>
      <c r="F70" s="26">
        <f t="shared" si="12"/>
        <v>2.2542997737950408E-2</v>
      </c>
      <c r="G70" s="22">
        <f t="shared" si="13"/>
        <v>0.30057330317267211</v>
      </c>
      <c r="H70" s="60" t="str">
        <f t="shared" si="8"/>
        <v/>
      </c>
      <c r="I70" s="19"/>
      <c r="J70" s="26">
        <f t="shared" si="9"/>
        <v>0.12204447670236943</v>
      </c>
      <c r="K70" s="47">
        <v>81.81493862863212</v>
      </c>
      <c r="L70" s="47">
        <v>10.138913327232238</v>
      </c>
      <c r="M70" s="42">
        <f t="shared" si="14"/>
        <v>0.12392496403687338</v>
      </c>
      <c r="N70" s="22">
        <f t="shared" si="11"/>
        <v>0.98482559709321826</v>
      </c>
    </row>
    <row r="71" spans="1:14" ht="18.75" x14ac:dyDescent="0.35">
      <c r="A71" s="44" t="s">
        <v>34</v>
      </c>
      <c r="B71" s="2" t="s">
        <v>54</v>
      </c>
      <c r="C71" s="19" t="s">
        <v>12</v>
      </c>
      <c r="D71" s="21">
        <v>63.818542970216058</v>
      </c>
      <c r="E71" s="19">
        <v>64.3</v>
      </c>
      <c r="F71" s="26">
        <f t="shared" si="12"/>
        <v>7.54415577943599E-3</v>
      </c>
      <c r="G71" s="22">
        <f t="shared" si="13"/>
        <v>0.10058874372581321</v>
      </c>
      <c r="H71" s="60" t="str">
        <f t="shared" si="8"/>
        <v/>
      </c>
      <c r="I71" s="19"/>
      <c r="J71" s="26">
        <f t="shared" si="9"/>
        <v>5.8561950533288123E-2</v>
      </c>
      <c r="K71" s="48">
        <v>60.742784083261817</v>
      </c>
      <c r="L71" s="49">
        <v>2.9850544300343693</v>
      </c>
      <c r="M71" s="42">
        <f t="shared" si="14"/>
        <v>4.9142535612833819E-2</v>
      </c>
      <c r="N71" s="22">
        <f t="shared" si="11"/>
        <v>1.1916753949097079</v>
      </c>
    </row>
    <row r="72" spans="1:14" ht="18.75" x14ac:dyDescent="0.35">
      <c r="A72" s="44" t="s">
        <v>35</v>
      </c>
      <c r="B72" s="2" t="s">
        <v>54</v>
      </c>
      <c r="C72" s="19" t="s">
        <v>12</v>
      </c>
      <c r="D72" s="21">
        <v>61.010575198184512</v>
      </c>
      <c r="E72" s="19">
        <v>64.7</v>
      </c>
      <c r="F72" s="26">
        <f t="shared" si="12"/>
        <v>6.047189015725387E-2</v>
      </c>
      <c r="G72" s="22">
        <f t="shared" si="13"/>
        <v>0.8062918687633851</v>
      </c>
      <c r="H72" s="60" t="str">
        <f t="shared" si="8"/>
        <v/>
      </c>
      <c r="I72" s="19"/>
      <c r="J72" s="26">
        <f t="shared" si="9"/>
        <v>5.7392792931540981E-2</v>
      </c>
      <c r="K72" s="47">
        <v>61.188236228302806</v>
      </c>
      <c r="L72" s="47">
        <v>2.9903950820414962</v>
      </c>
      <c r="M72" s="42">
        <f t="shared" si="14"/>
        <v>4.8872058852683184E-2</v>
      </c>
      <c r="N72" s="22">
        <f t="shared" si="11"/>
        <v>1.1743477618682314</v>
      </c>
    </row>
    <row r="73" spans="1:14" ht="18.75" x14ac:dyDescent="0.35">
      <c r="A73" s="44" t="s">
        <v>30</v>
      </c>
      <c r="B73" s="2" t="s">
        <v>55</v>
      </c>
      <c r="C73" s="19" t="s">
        <v>12</v>
      </c>
      <c r="D73" s="21">
        <v>82.716551145333838</v>
      </c>
      <c r="E73" s="19">
        <v>91.4</v>
      </c>
      <c r="F73" s="26">
        <f t="shared" si="12"/>
        <v>0.10497837173372059</v>
      </c>
      <c r="G73" s="22">
        <f t="shared" si="13"/>
        <v>1.3997116231162747</v>
      </c>
      <c r="H73" s="60" t="str">
        <f t="shared" si="8"/>
        <v/>
      </c>
      <c r="I73" s="19"/>
      <c r="J73" s="26">
        <f t="shared" si="9"/>
        <v>0.11652653208564213</v>
      </c>
      <c r="K73" s="47">
        <v>81.861019307142854</v>
      </c>
      <c r="L73" s="47">
        <v>6.4230084151123892</v>
      </c>
      <c r="M73" s="42">
        <f t="shared" si="14"/>
        <v>7.8462355703307785E-2</v>
      </c>
      <c r="N73" s="22">
        <f t="shared" si="11"/>
        <v>1.4851266067802964</v>
      </c>
    </row>
    <row r="74" spans="1:14" ht="18.75" x14ac:dyDescent="0.35">
      <c r="A74" s="44" t="s">
        <v>32</v>
      </c>
      <c r="B74" s="2" t="s">
        <v>55</v>
      </c>
      <c r="C74" s="19" t="s">
        <v>12</v>
      </c>
      <c r="D74" s="21">
        <v>278.6996621917412</v>
      </c>
      <c r="E74" s="19">
        <v>284</v>
      </c>
      <c r="F74" s="26">
        <f t="shared" si="12"/>
        <v>1.9018099148653614E-2</v>
      </c>
      <c r="G74" s="22">
        <f t="shared" si="13"/>
        <v>0.25357465531538154</v>
      </c>
      <c r="H74" s="60" t="str">
        <f t="shared" si="8"/>
        <v/>
      </c>
      <c r="I74" s="19"/>
      <c r="J74" s="26">
        <f t="shared" si="9"/>
        <v>3.2880244460980368E-2</v>
      </c>
      <c r="K74" s="47">
        <v>274.959271922379</v>
      </c>
      <c r="L74" s="47">
        <v>8.7748291053850611</v>
      </c>
      <c r="M74" s="42">
        <f t="shared" si="14"/>
        <v>3.1913195885469883E-2</v>
      </c>
      <c r="N74" s="22">
        <f t="shared" si="11"/>
        <v>1.0303024673235808</v>
      </c>
    </row>
    <row r="75" spans="1:14" ht="18.75" x14ac:dyDescent="0.35">
      <c r="A75" s="44" t="s">
        <v>33</v>
      </c>
      <c r="B75" s="2" t="s">
        <v>55</v>
      </c>
      <c r="C75" s="19" t="s">
        <v>12</v>
      </c>
      <c r="D75" s="21">
        <v>302.85375842028714</v>
      </c>
      <c r="E75" s="19">
        <v>307</v>
      </c>
      <c r="F75" s="26">
        <f t="shared" si="12"/>
        <v>1.3690573302903814E-2</v>
      </c>
      <c r="G75" s="22">
        <f t="shared" si="13"/>
        <v>0.18254097737205086</v>
      </c>
      <c r="H75" s="60" t="str">
        <f t="shared" si="8"/>
        <v/>
      </c>
      <c r="I75" s="19"/>
      <c r="J75" s="26">
        <f t="shared" si="9"/>
        <v>4.0204662467718297E-2</v>
      </c>
      <c r="K75" s="47">
        <v>295.13422798133962</v>
      </c>
      <c r="L75" s="47">
        <v>15.108691799904831</v>
      </c>
      <c r="M75" s="42">
        <f t="shared" si="14"/>
        <v>5.1192611250973248E-2</v>
      </c>
      <c r="N75" s="22">
        <f t="shared" si="11"/>
        <v>0.78536065039960123</v>
      </c>
    </row>
    <row r="76" spans="1:14" ht="18.75" x14ac:dyDescent="0.35">
      <c r="A76" s="44" t="s">
        <v>36</v>
      </c>
      <c r="B76" s="2" t="s">
        <v>55</v>
      </c>
      <c r="C76" s="19" t="s">
        <v>12</v>
      </c>
      <c r="D76" s="21">
        <v>31.45863895680522</v>
      </c>
      <c r="E76" s="19">
        <v>36.6</v>
      </c>
      <c r="F76" s="26">
        <f t="shared" si="12"/>
        <v>0.16343240565029554</v>
      </c>
      <c r="G76" s="22">
        <f>(E76-D76)/4.53181</f>
        <v>1.1345049865715422</v>
      </c>
      <c r="H76" s="60" t="str">
        <f t="shared" si="8"/>
        <v/>
      </c>
      <c r="I76" s="19"/>
      <c r="J76" s="26">
        <f t="shared" si="9"/>
        <v>0.14871179647556795</v>
      </c>
      <c r="K76" s="47">
        <v>31.86177778646887</v>
      </c>
      <c r="L76" s="47">
        <v>6.2129923510420459</v>
      </c>
      <c r="M76" s="42">
        <f t="shared" si="14"/>
        <v>0.19499829522006751</v>
      </c>
      <c r="N76" s="22">
        <f t="shared" si="11"/>
        <v>0.76263126458483954</v>
      </c>
    </row>
    <row r="77" spans="1:14" ht="18.75" x14ac:dyDescent="0.35">
      <c r="A77" s="44" t="s">
        <v>37</v>
      </c>
      <c r="B77" s="2" t="s">
        <v>55</v>
      </c>
      <c r="C77" s="19" t="s">
        <v>12</v>
      </c>
      <c r="D77" s="21">
        <v>68.68272546765597</v>
      </c>
      <c r="E77" s="19">
        <v>75.3</v>
      </c>
      <c r="F77" s="26">
        <f t="shared" si="12"/>
        <v>9.6345543763551283E-2</v>
      </c>
      <c r="G77" s="22">
        <f t="shared" si="13"/>
        <v>1.2846072501806838</v>
      </c>
      <c r="H77" s="60" t="str">
        <f t="shared" si="8"/>
        <v/>
      </c>
      <c r="I77" s="19"/>
      <c r="J77" s="26">
        <f t="shared" si="9"/>
        <v>0.12390693755261681</v>
      </c>
      <c r="K77" s="48">
        <v>66.998429748970878</v>
      </c>
      <c r="L77" s="49">
        <v>5.3563465709138791</v>
      </c>
      <c r="M77" s="42">
        <f t="shared" si="14"/>
        <v>7.9947344900216183E-2</v>
      </c>
      <c r="N77" s="22">
        <f t="shared" si="11"/>
        <v>1.5498568177250593</v>
      </c>
    </row>
    <row r="78" spans="1:14" ht="18.75" x14ac:dyDescent="0.35">
      <c r="A78" s="44" t="s">
        <v>30</v>
      </c>
      <c r="B78" s="2" t="s">
        <v>56</v>
      </c>
      <c r="C78" s="19" t="s">
        <v>43</v>
      </c>
      <c r="D78" s="21">
        <v>5.1976931925557697</v>
      </c>
      <c r="E78" s="19">
        <v>5.25</v>
      </c>
      <c r="F78" s="40">
        <f t="shared" ref="F78:F84" si="15">(E78-D78)</f>
        <v>5.230680744423033E-2</v>
      </c>
      <c r="G78" s="22">
        <f t="shared" ref="G78:G84" si="16">(E78-D78)/(0.15)</f>
        <v>0.34871204962820224</v>
      </c>
      <c r="H78" s="60" t="str">
        <f t="shared" si="8"/>
        <v/>
      </c>
      <c r="I78" s="19"/>
      <c r="J78" s="40">
        <f>(E78-K78)</f>
        <v>2.0457574824273017E-2</v>
      </c>
      <c r="K78" s="47">
        <v>5.229542425175727</v>
      </c>
      <c r="L78" s="47">
        <v>4.4936383218001259E-2</v>
      </c>
      <c r="M78" s="42">
        <f t="shared" si="14"/>
        <v>8.5927944673842606E-3</v>
      </c>
      <c r="N78" s="22">
        <f t="shared" si="11"/>
        <v>0.45525637265968993</v>
      </c>
    </row>
    <row r="79" spans="1:14" ht="18.75" x14ac:dyDescent="0.35">
      <c r="A79" s="44" t="s">
        <v>31</v>
      </c>
      <c r="B79" s="2" t="s">
        <v>56</v>
      </c>
      <c r="C79" s="19" t="s">
        <v>43</v>
      </c>
      <c r="D79" s="21">
        <v>12.460942046080051</v>
      </c>
      <c r="E79" s="19">
        <v>12.5</v>
      </c>
      <c r="F79" s="40">
        <f t="shared" si="15"/>
        <v>3.9057953919948929E-2</v>
      </c>
      <c r="G79" s="22">
        <f t="shared" si="16"/>
        <v>0.26038635946632621</v>
      </c>
      <c r="H79" s="60" t="str">
        <f t="shared" si="8"/>
        <v/>
      </c>
      <c r="I79" s="19"/>
      <c r="J79" s="40">
        <f t="shared" ref="J79:J84" si="17">(E79-K79)</f>
        <v>-1.1393779936435422E-2</v>
      </c>
      <c r="K79" s="47">
        <v>12.511393779936435</v>
      </c>
      <c r="L79" s="47">
        <v>8.8323213824947733E-2</v>
      </c>
      <c r="M79" s="42">
        <f t="shared" si="14"/>
        <v>7.0594224255482157E-3</v>
      </c>
      <c r="N79" s="22">
        <f t="shared" si="11"/>
        <v>-0.12900096637127961</v>
      </c>
    </row>
    <row r="80" spans="1:14" ht="18.75" x14ac:dyDescent="0.35">
      <c r="A80" s="44" t="s">
        <v>32</v>
      </c>
      <c r="B80" s="2" t="s">
        <v>56</v>
      </c>
      <c r="C80" s="19" t="s">
        <v>43</v>
      </c>
      <c r="D80" s="21">
        <v>3.7502306465514965</v>
      </c>
      <c r="E80" s="19">
        <v>3.82</v>
      </c>
      <c r="F80" s="40">
        <f t="shared" si="15"/>
        <v>6.9769353448503324E-2</v>
      </c>
      <c r="G80" s="22">
        <f t="shared" si="16"/>
        <v>0.46512902299002218</v>
      </c>
      <c r="H80" s="60" t="str">
        <f t="shared" si="8"/>
        <v/>
      </c>
      <c r="I80" s="19"/>
      <c r="J80" s="40">
        <f t="shared" si="17"/>
        <v>1.1999999898599345E-2</v>
      </c>
      <c r="K80" s="47">
        <v>3.8080000001014005</v>
      </c>
      <c r="L80" s="47">
        <v>5.7264227090555467E-2</v>
      </c>
      <c r="M80" s="42">
        <f t="shared" si="14"/>
        <v>1.5037874760774847E-2</v>
      </c>
      <c r="N80" s="22">
        <f t="shared" si="11"/>
        <v>0.20955490902938412</v>
      </c>
    </row>
    <row r="81" spans="1:14" ht="18.75" x14ac:dyDescent="0.35">
      <c r="A81" s="44" t="s">
        <v>33</v>
      </c>
      <c r="B81" s="2" t="s">
        <v>56</v>
      </c>
      <c r="C81" s="19" t="s">
        <v>43</v>
      </c>
      <c r="D81" s="21">
        <v>16.039431959406855</v>
      </c>
      <c r="E81" s="19">
        <v>16.100000000000001</v>
      </c>
      <c r="F81" s="40">
        <f t="shared" si="15"/>
        <v>6.0568040593146577E-2</v>
      </c>
      <c r="G81" s="22">
        <f t="shared" si="16"/>
        <v>0.40378693728764387</v>
      </c>
      <c r="H81" s="60" t="str">
        <f t="shared" si="8"/>
        <v/>
      </c>
      <c r="I81" s="19"/>
      <c r="J81" s="40">
        <f t="shared" si="17"/>
        <v>2.3562827353266869E-2</v>
      </c>
      <c r="K81" s="47">
        <v>16.076437172646735</v>
      </c>
      <c r="L81" s="47">
        <v>8.4789459680824589E-2</v>
      </c>
      <c r="M81" s="42">
        <f t="shared" si="14"/>
        <v>5.2741449346183295E-3</v>
      </c>
      <c r="N81" s="22">
        <f t="shared" si="11"/>
        <v>0.27789807178822817</v>
      </c>
    </row>
    <row r="82" spans="1:14" ht="18.75" x14ac:dyDescent="0.35">
      <c r="A82" s="44" t="s">
        <v>34</v>
      </c>
      <c r="B82" s="2" t="s">
        <v>56</v>
      </c>
      <c r="C82" s="19" t="s">
        <v>43</v>
      </c>
      <c r="D82" s="21">
        <v>8.2443325194408921</v>
      </c>
      <c r="E82" s="19">
        <v>8.27</v>
      </c>
      <c r="F82" s="40">
        <f t="shared" si="15"/>
        <v>2.5667480559107503E-2</v>
      </c>
      <c r="G82" s="22">
        <f t="shared" si="16"/>
        <v>0.17111653706071669</v>
      </c>
      <c r="H82" s="60" t="str">
        <f t="shared" si="8"/>
        <v/>
      </c>
      <c r="I82" s="19"/>
      <c r="J82" s="40">
        <f t="shared" si="17"/>
        <v>-5.1567221805370878E-4</v>
      </c>
      <c r="K82" s="48">
        <v>8.2705156722180533</v>
      </c>
      <c r="L82" s="49">
        <v>5.2209333337318052E-2</v>
      </c>
      <c r="M82" s="42">
        <f t="shared" si="14"/>
        <v>6.3127059311062442E-3</v>
      </c>
      <c r="N82" s="22">
        <f t="shared" si="11"/>
        <v>-9.877012118159301E-3</v>
      </c>
    </row>
    <row r="83" spans="1:14" ht="18.75" x14ac:dyDescent="0.35">
      <c r="A83" s="44" t="s">
        <v>35</v>
      </c>
      <c r="B83" s="2" t="s">
        <v>56</v>
      </c>
      <c r="C83" s="19" t="s">
        <v>43</v>
      </c>
      <c r="D83" s="21">
        <v>20.940102272348167</v>
      </c>
      <c r="E83" s="19">
        <v>21</v>
      </c>
      <c r="F83" s="40">
        <f t="shared" si="15"/>
        <v>5.9897727651833321E-2</v>
      </c>
      <c r="G83" s="22">
        <f t="shared" si="16"/>
        <v>0.39931818434555549</v>
      </c>
      <c r="H83" s="60" t="str">
        <f t="shared" si="8"/>
        <v/>
      </c>
      <c r="I83" s="19"/>
      <c r="J83" s="40">
        <f t="shared" si="17"/>
        <v>5.50463402778405E-2</v>
      </c>
      <c r="K83" s="47">
        <v>20.94495365972216</v>
      </c>
      <c r="L83" s="47">
        <v>6.0416704674286746E-2</v>
      </c>
      <c r="M83" s="42">
        <f t="shared" si="14"/>
        <v>2.8845470682740191E-3</v>
      </c>
      <c r="N83" s="22">
        <f t="shared" si="11"/>
        <v>0.91111126590901503</v>
      </c>
    </row>
    <row r="84" spans="1:14" ht="18.75" x14ac:dyDescent="0.35">
      <c r="A84" s="44" t="s">
        <v>36</v>
      </c>
      <c r="B84" s="2" t="s">
        <v>56</v>
      </c>
      <c r="C84" s="19" t="s">
        <v>43</v>
      </c>
      <c r="D84" s="21">
        <v>20.934026079869604</v>
      </c>
      <c r="E84" s="19">
        <v>21</v>
      </c>
      <c r="F84" s="40">
        <f t="shared" si="15"/>
        <v>6.597392013039638E-2</v>
      </c>
      <c r="G84" s="22">
        <f t="shared" si="16"/>
        <v>0.43982613420264255</v>
      </c>
      <c r="H84" s="60" t="str">
        <f t="shared" si="8"/>
        <v/>
      </c>
      <c r="I84" s="19"/>
      <c r="J84" s="40">
        <f t="shared" si="17"/>
        <v>3.9852259179212979E-2</v>
      </c>
      <c r="K84" s="47">
        <v>20.960147740820787</v>
      </c>
      <c r="L84" s="47">
        <v>5.8378769300559241E-2</v>
      </c>
      <c r="M84" s="42">
        <f t="shared" si="14"/>
        <v>2.7852269946964203E-3</v>
      </c>
      <c r="N84" s="22">
        <f>(E84-K84)/L84</f>
        <v>0.68264986837999708</v>
      </c>
    </row>
    <row r="85" spans="1:14" ht="18.75" x14ac:dyDescent="0.35">
      <c r="A85" s="44" t="s">
        <v>31</v>
      </c>
      <c r="B85" s="2" t="s">
        <v>57</v>
      </c>
      <c r="C85" s="19" t="s">
        <v>50</v>
      </c>
      <c r="D85" s="21">
        <v>5.0559711409923729</v>
      </c>
      <c r="E85" s="19">
        <v>5.01</v>
      </c>
      <c r="F85" s="26">
        <f>(E85-D85)/D85</f>
        <v>-9.0924452910049643E-3</v>
      </c>
      <c r="G85" s="22">
        <f>(E85-D85)/(0.075*D85)</f>
        <v>-0.12123260388006619</v>
      </c>
      <c r="H85" s="60" t="str">
        <f t="shared" si="8"/>
        <v/>
      </c>
      <c r="I85" s="19"/>
      <c r="J85" s="26">
        <f t="shared" si="9"/>
        <v>-1.9689367849354475E-2</v>
      </c>
      <c r="K85" s="47">
        <v>5.1106249750743364</v>
      </c>
      <c r="L85" s="47">
        <v>0.1292310802072065</v>
      </c>
      <c r="M85" s="42">
        <f t="shared" si="14"/>
        <v>2.5286746892502474E-2</v>
      </c>
      <c r="N85" s="22">
        <f t="shared" si="11"/>
        <v>-0.77864376675484415</v>
      </c>
    </row>
    <row r="86" spans="1:14" ht="18.75" x14ac:dyDescent="0.35">
      <c r="A86" s="44" t="s">
        <v>32</v>
      </c>
      <c r="B86" s="2" t="s">
        <v>57</v>
      </c>
      <c r="C86" s="19" t="s">
        <v>50</v>
      </c>
      <c r="D86" s="21">
        <v>4.0534273858831273</v>
      </c>
      <c r="E86" s="19">
        <v>4.0599999999999996</v>
      </c>
      <c r="F86" s="26">
        <f>(E86-D86)/D86</f>
        <v>1.6214954632622041E-3</v>
      </c>
      <c r="G86" s="22">
        <f>(E86-D86)/(0.075*D86)</f>
        <v>2.1619939510162719E-2</v>
      </c>
      <c r="H86" s="60" t="str">
        <f t="shared" si="8"/>
        <v/>
      </c>
      <c r="I86" s="19"/>
      <c r="J86" s="26">
        <f t="shared" si="9"/>
        <v>-1.7366440340339906E-2</v>
      </c>
      <c r="K86" s="47">
        <v>4.1317538568560597</v>
      </c>
      <c r="L86" s="47">
        <v>9.928598085693488E-2</v>
      </c>
      <c r="M86" s="42">
        <f t="shared" si="14"/>
        <v>2.4029984431958324E-2</v>
      </c>
      <c r="N86" s="22">
        <f t="shared" si="11"/>
        <v>-0.72269877616914568</v>
      </c>
    </row>
    <row r="87" spans="1:14" x14ac:dyDescent="0.25">
      <c r="A87" s="46"/>
      <c r="B87" s="2"/>
      <c r="C87" s="28"/>
      <c r="F87" s="19"/>
      <c r="G87" s="26"/>
      <c r="H87" s="32"/>
      <c r="J87" s="42"/>
      <c r="M87" s="22"/>
    </row>
    <row r="89" spans="1:14" x14ac:dyDescent="0.25">
      <c r="F89" s="68" t="s">
        <v>58</v>
      </c>
      <c r="G89" s="68"/>
      <c r="H89" s="50">
        <f>COUNTA(G8:G86)</f>
        <v>37</v>
      </c>
    </row>
    <row r="90" spans="1:14" x14ac:dyDescent="0.25">
      <c r="F90" s="68" t="s">
        <v>59</v>
      </c>
      <c r="G90" s="68"/>
      <c r="H90" s="50">
        <f>COUNTIF(H8:H86,"=X")</f>
        <v>2</v>
      </c>
    </row>
    <row r="91" spans="1:14" x14ac:dyDescent="0.25">
      <c r="F91" s="68" t="s">
        <v>67</v>
      </c>
      <c r="G91" s="68"/>
      <c r="H91" s="50">
        <f>COUNTIF(H8:H86,"=XX")</f>
        <v>3</v>
      </c>
    </row>
  </sheetData>
  <sheetProtection password="DC07" sheet="1" objects="1" scenarios="1" selectLockedCells="1" selectUnlockedCells="1"/>
  <mergeCells count="9">
    <mergeCell ref="D1:E1"/>
    <mergeCell ref="F91:G91"/>
    <mergeCell ref="F3:H3"/>
    <mergeCell ref="J3:N3"/>
    <mergeCell ref="A7:D7"/>
    <mergeCell ref="A50:H50"/>
    <mergeCell ref="A63:G63"/>
    <mergeCell ref="F89:G89"/>
    <mergeCell ref="F90:G90"/>
  </mergeCells>
  <pageMargins left="0.75" right="0.75" top="1" bottom="1" header="0.5" footer="0.5"/>
  <pageSetup paperSize="9" scale="57" orientation="portrait" r:id="rId1"/>
  <headerFooter alignWithMargins="0">
    <oddHeader>&amp;CDefinitieve rapportering resultaten LABS 2012 - v1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4"/>
  <dimension ref="A1:O91"/>
  <sheetViews>
    <sheetView zoomScale="75" zoomScaleNormal="75" workbookViewId="0">
      <pane ySplit="5" topLeftCell="A29" activePane="bottomLeft" state="frozen"/>
      <selection activeCell="E3" sqref="E3"/>
      <selection pane="bottomLeft" activeCell="D51" sqref="D51:D60"/>
    </sheetView>
  </sheetViews>
  <sheetFormatPr defaultRowHeight="15.75" x14ac:dyDescent="0.25"/>
  <cols>
    <col min="1" max="1" width="19.85546875" style="17" bestFit="1" customWidth="1"/>
    <col min="2" max="2" width="26.5703125" style="24" bestFit="1" customWidth="1"/>
    <col min="3" max="3" width="16.5703125" style="19" bestFit="1" customWidth="1"/>
    <col min="4" max="4" width="12.7109375" style="21" bestFit="1" customWidth="1"/>
    <col min="5" max="5" width="10.28515625" style="29" bestFit="1" customWidth="1"/>
    <col min="6" max="6" width="14.5703125" style="25" bestFit="1" customWidth="1"/>
    <col min="7" max="7" width="9.85546875" style="18" bestFit="1" customWidth="1"/>
    <col min="8" max="8" width="12.140625" style="19" bestFit="1" customWidth="1"/>
    <col min="9" max="9" width="9.140625" style="20"/>
    <col min="10" max="10" width="14.5703125" style="21" bestFit="1" customWidth="1"/>
    <col min="11" max="11" width="7.5703125" style="22" bestFit="1" customWidth="1"/>
    <col min="12" max="12" width="10.85546875" style="22" bestFit="1" customWidth="1"/>
    <col min="13" max="14" width="10.85546875" style="17" bestFit="1" customWidth="1"/>
    <col min="15" max="16384" width="9.140625" style="17"/>
  </cols>
  <sheetData>
    <row r="1" spans="1:15" x14ac:dyDescent="0.25">
      <c r="A1" s="1" t="s">
        <v>44</v>
      </c>
      <c r="B1" s="2"/>
      <c r="C1" s="3" t="s">
        <v>45</v>
      </c>
      <c r="D1" s="67" t="s">
        <v>68</v>
      </c>
      <c r="E1" s="67"/>
      <c r="F1" s="5">
        <v>16</v>
      </c>
    </row>
    <row r="2" spans="1:15" x14ac:dyDescent="0.25">
      <c r="B2" s="6"/>
      <c r="C2" s="23"/>
      <c r="D2" s="4"/>
      <c r="F2" s="5"/>
    </row>
    <row r="3" spans="1:15" ht="47.25" customHeight="1" x14ac:dyDescent="0.25">
      <c r="A3" s="52"/>
      <c r="B3" s="52"/>
      <c r="C3" s="52"/>
      <c r="D3" s="52"/>
      <c r="E3" s="52"/>
      <c r="F3" s="69" t="s">
        <v>60</v>
      </c>
      <c r="G3" s="69"/>
      <c r="H3" s="69"/>
      <c r="I3" s="53"/>
      <c r="J3" s="70" t="s">
        <v>61</v>
      </c>
      <c r="K3" s="70"/>
      <c r="L3" s="70"/>
      <c r="M3" s="70"/>
      <c r="N3" s="70"/>
      <c r="O3" s="22"/>
    </row>
    <row r="4" spans="1:15" s="9" customFormat="1" x14ac:dyDescent="0.25">
      <c r="A4" s="1" t="s">
        <v>0</v>
      </c>
      <c r="B4" s="6" t="s">
        <v>1</v>
      </c>
      <c r="C4" s="7" t="s">
        <v>2</v>
      </c>
      <c r="D4" s="8" t="s">
        <v>3</v>
      </c>
      <c r="E4" s="9" t="s">
        <v>4</v>
      </c>
      <c r="F4" s="10" t="s">
        <v>5</v>
      </c>
      <c r="G4" s="11" t="s">
        <v>9</v>
      </c>
      <c r="H4" s="12" t="s">
        <v>10</v>
      </c>
      <c r="I4" s="12"/>
      <c r="J4" s="10" t="s">
        <v>5</v>
      </c>
      <c r="K4" s="13" t="s">
        <v>6</v>
      </c>
      <c r="L4" s="12" t="s">
        <v>7</v>
      </c>
      <c r="M4" s="14" t="s">
        <v>8</v>
      </c>
      <c r="N4" s="12" t="s">
        <v>9</v>
      </c>
    </row>
    <row r="5" spans="1:15" s="9" customFormat="1" x14ac:dyDescent="0.25">
      <c r="A5" s="1"/>
      <c r="B5" s="6"/>
      <c r="C5" s="7"/>
      <c r="D5" s="15"/>
      <c r="F5" s="10" t="s">
        <v>11</v>
      </c>
      <c r="G5" s="10" t="s">
        <v>11</v>
      </c>
      <c r="J5" s="10" t="s">
        <v>51</v>
      </c>
      <c r="K5" s="13"/>
      <c r="L5" s="12" t="s">
        <v>52</v>
      </c>
      <c r="M5" s="12" t="s">
        <v>52</v>
      </c>
      <c r="N5" s="12" t="s">
        <v>52</v>
      </c>
    </row>
    <row r="6" spans="1:15" x14ac:dyDescent="0.25">
      <c r="E6" s="25"/>
      <c r="F6" s="17"/>
      <c r="G6" s="17"/>
      <c r="H6" s="25"/>
      <c r="I6" s="25"/>
      <c r="J6" s="18"/>
      <c r="K6" s="19"/>
      <c r="L6" s="20"/>
      <c r="M6" s="21"/>
      <c r="N6" s="22"/>
    </row>
    <row r="7" spans="1:15" x14ac:dyDescent="0.25">
      <c r="A7" s="71" t="s">
        <v>46</v>
      </c>
      <c r="B7" s="71"/>
      <c r="C7" s="71"/>
      <c r="D7" s="71"/>
      <c r="E7" s="25"/>
      <c r="F7" s="17"/>
      <c r="G7" s="17"/>
      <c r="H7" s="25"/>
      <c r="I7" s="25"/>
      <c r="J7" s="26"/>
      <c r="K7" s="19"/>
      <c r="L7" s="20"/>
      <c r="M7" s="21"/>
      <c r="N7" s="22"/>
    </row>
    <row r="8" spans="1:15" ht="13.5" customHeight="1" x14ac:dyDescent="0.25">
      <c r="A8" s="1" t="s">
        <v>13</v>
      </c>
      <c r="B8" s="27" t="s">
        <v>14</v>
      </c>
      <c r="C8" s="28" t="s">
        <v>15</v>
      </c>
      <c r="D8" s="21">
        <v>91.25</v>
      </c>
      <c r="E8" s="55">
        <v>90.4</v>
      </c>
      <c r="F8" s="38">
        <f>(E8-D8)/D8</f>
        <v>-9.315068493150622E-3</v>
      </c>
      <c r="G8" s="22">
        <f>(E8-D8)/(D8*0.04)</f>
        <v>-0.23287671232876558</v>
      </c>
      <c r="H8" s="60" t="str">
        <f t="shared" ref="H8:H48" si="0">IF(ABS(G8)&gt;2,IF(ABS(G8)&gt;3,"XX","X"),"")</f>
        <v/>
      </c>
      <c r="I8" s="29"/>
      <c r="J8" s="30"/>
      <c r="K8" s="31"/>
      <c r="L8" s="20"/>
      <c r="M8" s="21"/>
      <c r="N8" s="22"/>
    </row>
    <row r="9" spans="1:15" x14ac:dyDescent="0.25">
      <c r="A9" s="1" t="s">
        <v>16</v>
      </c>
      <c r="B9" s="27" t="s">
        <v>17</v>
      </c>
      <c r="C9" s="28" t="s">
        <v>18</v>
      </c>
      <c r="D9" s="21">
        <v>129.82</v>
      </c>
      <c r="E9" s="55">
        <v>129.30000000000001</v>
      </c>
      <c r="F9" s="40">
        <f>E9-D9</f>
        <v>-0.51999999999998181</v>
      </c>
      <c r="G9" s="22">
        <f>(E9-D9)/1</f>
        <v>-0.51999999999998181</v>
      </c>
      <c r="H9" s="60" t="str">
        <f t="shared" si="0"/>
        <v/>
      </c>
      <c r="I9" s="32"/>
      <c r="J9" s="32"/>
      <c r="K9" s="31"/>
      <c r="L9" s="20"/>
      <c r="M9" s="21"/>
      <c r="N9" s="22"/>
    </row>
    <row r="10" spans="1:15" x14ac:dyDescent="0.25">
      <c r="A10" s="1"/>
      <c r="B10" s="27"/>
      <c r="C10" s="28"/>
      <c r="D10" s="17"/>
      <c r="E10" s="17"/>
      <c r="F10" s="37"/>
      <c r="G10" s="22"/>
      <c r="H10" s="60" t="str">
        <f t="shared" si="0"/>
        <v/>
      </c>
      <c r="I10" s="29"/>
      <c r="J10" s="30"/>
      <c r="K10" s="19"/>
      <c r="L10" s="20"/>
      <c r="M10" s="21"/>
      <c r="N10" s="22"/>
    </row>
    <row r="11" spans="1:15" x14ac:dyDescent="0.25">
      <c r="A11" s="33" t="s">
        <v>19</v>
      </c>
      <c r="B11" s="34" t="s">
        <v>20</v>
      </c>
      <c r="C11" s="35" t="s">
        <v>21</v>
      </c>
      <c r="D11" s="32">
        <v>6.48</v>
      </c>
      <c r="E11" s="55">
        <v>6.65</v>
      </c>
      <c r="F11" s="38">
        <f>(E11-D11)/D11</f>
        <v>2.6234567901234556E-2</v>
      </c>
      <c r="G11" s="22">
        <f>(E11-D11)/((12.5-0.53*D11)/2/100*D11)</f>
        <v>0.57877179450305671</v>
      </c>
      <c r="H11" s="60" t="str">
        <f t="shared" si="0"/>
        <v/>
      </c>
      <c r="I11" s="21"/>
      <c r="J11" s="30"/>
      <c r="K11" s="19"/>
      <c r="L11" s="20"/>
      <c r="M11" s="21"/>
      <c r="N11" s="22"/>
    </row>
    <row r="12" spans="1:15" x14ac:dyDescent="0.25">
      <c r="A12" s="33"/>
      <c r="B12" s="34" t="s">
        <v>20</v>
      </c>
      <c r="C12" s="35" t="s">
        <v>21</v>
      </c>
      <c r="D12" s="32">
        <v>5.99</v>
      </c>
      <c r="E12" s="55">
        <v>6.12</v>
      </c>
      <c r="F12" s="38">
        <f t="shared" ref="F12:F16" si="1">(E12-D12)/D12</f>
        <v>2.1702838063439048E-2</v>
      </c>
      <c r="G12" s="22">
        <f>(E12-D12)/((12.5-0.53*D12)/2/100*D12)</f>
        <v>0.46546144496024894</v>
      </c>
      <c r="H12" s="60" t="str">
        <f t="shared" si="0"/>
        <v/>
      </c>
      <c r="I12" s="21"/>
      <c r="J12" s="30"/>
      <c r="K12" s="19"/>
      <c r="L12" s="20"/>
      <c r="M12" s="21"/>
      <c r="N12" s="22"/>
    </row>
    <row r="13" spans="1:15" s="20" customFormat="1" x14ac:dyDescent="0.25">
      <c r="A13" s="36"/>
      <c r="B13" s="34" t="s">
        <v>20</v>
      </c>
      <c r="C13" s="35" t="s">
        <v>21</v>
      </c>
      <c r="D13" s="32"/>
      <c r="E13" s="32"/>
      <c r="F13" s="38"/>
      <c r="G13" s="22"/>
      <c r="H13" s="60" t="str">
        <f t="shared" si="0"/>
        <v/>
      </c>
      <c r="I13" s="21"/>
      <c r="J13" s="30"/>
      <c r="K13" s="19"/>
      <c r="M13" s="21"/>
      <c r="N13" s="22"/>
    </row>
    <row r="14" spans="1:15" s="20" customFormat="1" x14ac:dyDescent="0.25">
      <c r="A14" s="36"/>
      <c r="B14" s="34"/>
      <c r="C14" s="35"/>
      <c r="D14" s="32"/>
      <c r="E14" s="32"/>
      <c r="F14" s="38"/>
      <c r="G14" s="22"/>
      <c r="H14" s="60" t="str">
        <f t="shared" si="0"/>
        <v/>
      </c>
      <c r="I14" s="21"/>
      <c r="J14" s="30"/>
      <c r="K14" s="19"/>
      <c r="M14" s="21"/>
      <c r="N14" s="22"/>
    </row>
    <row r="15" spans="1:15" s="20" customFormat="1" x14ac:dyDescent="0.25">
      <c r="A15" s="33" t="s">
        <v>22</v>
      </c>
      <c r="B15" s="34" t="s">
        <v>20</v>
      </c>
      <c r="C15" s="35" t="s">
        <v>21</v>
      </c>
      <c r="D15" s="32">
        <v>11.57</v>
      </c>
      <c r="E15" s="55">
        <v>12.2</v>
      </c>
      <c r="F15" s="38">
        <f t="shared" si="1"/>
        <v>5.4451166810717287E-2</v>
      </c>
      <c r="G15" s="22">
        <f>(E15-D15)/((12.5-0.53*D15)/2/100*D15)</f>
        <v>1.7101765671796758</v>
      </c>
      <c r="H15" s="60" t="str">
        <f t="shared" si="0"/>
        <v/>
      </c>
      <c r="I15" s="21"/>
      <c r="J15" s="30"/>
      <c r="K15" s="19"/>
      <c r="M15" s="21"/>
      <c r="N15" s="22"/>
    </row>
    <row r="16" spans="1:15" s="20" customFormat="1" x14ac:dyDescent="0.25">
      <c r="A16" s="33"/>
      <c r="B16" s="34" t="s">
        <v>20</v>
      </c>
      <c r="C16" s="35" t="s">
        <v>21</v>
      </c>
      <c r="D16" s="32">
        <v>10.83</v>
      </c>
      <c r="E16" s="55">
        <v>11.4</v>
      </c>
      <c r="F16" s="38">
        <f t="shared" si="1"/>
        <v>5.2631578947368446E-2</v>
      </c>
      <c r="G16" s="22">
        <f>(E16-D16)/((12.5-0.53*D16)/2/100*D16)</f>
        <v>1.5571242717524429</v>
      </c>
      <c r="H16" s="60" t="str">
        <f t="shared" si="0"/>
        <v/>
      </c>
      <c r="I16" s="21"/>
      <c r="J16" s="30"/>
      <c r="K16" s="19"/>
      <c r="M16" s="21"/>
      <c r="N16" s="22"/>
    </row>
    <row r="17" spans="1:14" s="20" customFormat="1" x14ac:dyDescent="0.25">
      <c r="A17" s="36"/>
      <c r="B17" s="34" t="s">
        <v>20</v>
      </c>
      <c r="C17" s="35" t="s">
        <v>21</v>
      </c>
      <c r="D17" s="32"/>
      <c r="E17" s="32"/>
      <c r="F17" s="38"/>
      <c r="G17" s="22"/>
      <c r="H17" s="60" t="str">
        <f t="shared" si="0"/>
        <v/>
      </c>
      <c r="I17" s="19"/>
      <c r="J17" s="37"/>
      <c r="K17" s="19"/>
      <c r="M17" s="21"/>
      <c r="N17" s="22"/>
    </row>
    <row r="18" spans="1:14" s="20" customFormat="1" x14ac:dyDescent="0.25">
      <c r="A18" s="36"/>
      <c r="B18" s="34"/>
      <c r="C18" s="35"/>
      <c r="D18" s="17"/>
      <c r="E18" s="17"/>
      <c r="F18" s="37"/>
      <c r="G18" s="22"/>
      <c r="H18" s="60" t="str">
        <f t="shared" si="0"/>
        <v/>
      </c>
      <c r="I18" s="19"/>
      <c r="J18" s="37"/>
      <c r="K18" s="19"/>
      <c r="M18" s="21"/>
      <c r="N18" s="22"/>
    </row>
    <row r="19" spans="1:14" s="20" customFormat="1" x14ac:dyDescent="0.25">
      <c r="A19" s="36"/>
      <c r="B19" s="34"/>
      <c r="C19" s="35"/>
      <c r="D19" s="17"/>
      <c r="E19" s="17"/>
      <c r="F19" s="37"/>
      <c r="G19" s="22"/>
      <c r="H19" s="60" t="str">
        <f t="shared" si="0"/>
        <v/>
      </c>
      <c r="I19" s="19"/>
      <c r="J19" s="37"/>
      <c r="K19" s="19"/>
      <c r="M19" s="21"/>
      <c r="N19" s="22"/>
    </row>
    <row r="20" spans="1:14" s="20" customFormat="1" ht="18" x14ac:dyDescent="0.25">
      <c r="A20" s="9" t="s">
        <v>23</v>
      </c>
      <c r="B20" s="24"/>
      <c r="C20" s="19" t="s">
        <v>53</v>
      </c>
      <c r="D20" s="21">
        <v>10.220000000000001</v>
      </c>
      <c r="E20" s="59">
        <v>10.32</v>
      </c>
      <c r="F20" s="38">
        <f>(E20-D20)/D20</f>
        <v>9.7847358121330372E-3</v>
      </c>
      <c r="G20" s="22">
        <f>(E20-D20)/(D20*0.075)</f>
        <v>0.13046314416177382</v>
      </c>
      <c r="H20" s="60" t="str">
        <f t="shared" si="0"/>
        <v/>
      </c>
      <c r="I20" s="32"/>
      <c r="J20" s="30"/>
      <c r="K20" s="31"/>
      <c r="M20" s="21"/>
      <c r="N20" s="22"/>
    </row>
    <row r="21" spans="1:14" s="20" customFormat="1" ht="18" customHeight="1" x14ac:dyDescent="0.25">
      <c r="A21" s="17"/>
      <c r="B21" s="24"/>
      <c r="C21" s="19"/>
      <c r="D21" s="32"/>
      <c r="E21" s="32"/>
      <c r="F21" s="38"/>
      <c r="G21" s="22"/>
      <c r="H21" s="60" t="str">
        <f t="shared" si="0"/>
        <v/>
      </c>
      <c r="I21" s="32"/>
      <c r="J21" s="38"/>
      <c r="K21" s="19"/>
      <c r="M21" s="21"/>
      <c r="N21" s="22"/>
    </row>
    <row r="22" spans="1:14" s="20" customFormat="1" ht="18" customHeight="1" x14ac:dyDescent="0.25">
      <c r="A22" s="17"/>
      <c r="B22" s="24"/>
      <c r="C22" s="19"/>
      <c r="D22" s="17"/>
      <c r="E22" s="17"/>
      <c r="F22" s="37"/>
      <c r="G22" s="22"/>
      <c r="H22" s="60" t="str">
        <f t="shared" si="0"/>
        <v/>
      </c>
      <c r="I22" s="32"/>
      <c r="J22" s="38"/>
      <c r="K22" s="19"/>
      <c r="M22" s="21"/>
      <c r="N22" s="22"/>
    </row>
    <row r="23" spans="1:14" s="20" customFormat="1" x14ac:dyDescent="0.25">
      <c r="A23" s="17"/>
      <c r="B23" s="24"/>
      <c r="C23" s="19"/>
      <c r="D23" s="19"/>
      <c r="E23" s="58"/>
      <c r="F23" s="57"/>
      <c r="G23" s="22"/>
      <c r="H23" s="60" t="str">
        <f t="shared" si="0"/>
        <v/>
      </c>
      <c r="I23" s="29"/>
      <c r="J23" s="38"/>
      <c r="K23" s="19"/>
      <c r="M23" s="21"/>
      <c r="N23" s="22"/>
    </row>
    <row r="24" spans="1:14" s="20" customFormat="1" x14ac:dyDescent="0.25">
      <c r="A24" s="33" t="s">
        <v>47</v>
      </c>
      <c r="B24" s="27"/>
      <c r="C24" s="28"/>
      <c r="D24" s="19"/>
      <c r="E24" s="29"/>
      <c r="F24" s="38"/>
      <c r="G24" s="22"/>
      <c r="H24" s="60" t="str">
        <f t="shared" si="0"/>
        <v/>
      </c>
      <c r="I24" s="29"/>
      <c r="J24" s="38"/>
      <c r="K24" s="19"/>
      <c r="M24" s="21"/>
      <c r="N24" s="22"/>
    </row>
    <row r="25" spans="1:14" s="20" customFormat="1" x14ac:dyDescent="0.25">
      <c r="A25" s="33" t="s">
        <v>24</v>
      </c>
      <c r="B25" s="34" t="s">
        <v>25</v>
      </c>
      <c r="C25" s="35" t="s">
        <v>26</v>
      </c>
      <c r="D25" s="21">
        <v>5.59</v>
      </c>
      <c r="E25" s="21">
        <v>6.45</v>
      </c>
      <c r="F25" s="38">
        <f>(E25-D25)/D25</f>
        <v>0.15384615384615391</v>
      </c>
      <c r="G25" s="22">
        <f>(E25-D25)/(D25*0.075)</f>
        <v>2.0512820512820524</v>
      </c>
      <c r="H25" s="60" t="str">
        <f t="shared" si="0"/>
        <v>X</v>
      </c>
      <c r="I25" s="29"/>
      <c r="J25" s="38"/>
      <c r="K25" s="19"/>
      <c r="M25" s="21"/>
      <c r="N25" s="22"/>
    </row>
    <row r="26" spans="1:14" s="20" customFormat="1" x14ac:dyDescent="0.25">
      <c r="A26" s="36"/>
      <c r="B26" s="34" t="s">
        <v>25</v>
      </c>
      <c r="C26" s="35" t="s">
        <v>26</v>
      </c>
      <c r="D26" s="21">
        <v>12.24</v>
      </c>
      <c r="E26" s="21">
        <v>10.6</v>
      </c>
      <c r="F26" s="38">
        <f t="shared" ref="F26:F27" si="2">(E26-D26)/D26</f>
        <v>-0.13398692810457521</v>
      </c>
      <c r="G26" s="22">
        <f t="shared" ref="G26:G27" si="3">(E26-D26)/(D26*0.075)</f>
        <v>-1.7864923747276695</v>
      </c>
      <c r="H26" s="60" t="str">
        <f t="shared" si="0"/>
        <v/>
      </c>
      <c r="I26" s="29"/>
      <c r="J26" s="38"/>
      <c r="K26" s="19"/>
      <c r="M26" s="21"/>
      <c r="N26" s="22"/>
    </row>
    <row r="27" spans="1:14" s="20" customFormat="1" x14ac:dyDescent="0.25">
      <c r="A27" s="36"/>
      <c r="B27" s="34" t="s">
        <v>25</v>
      </c>
      <c r="C27" s="35" t="s">
        <v>26</v>
      </c>
      <c r="D27" s="21">
        <v>19.7</v>
      </c>
      <c r="E27" s="21">
        <v>22.3</v>
      </c>
      <c r="F27" s="38">
        <f t="shared" si="2"/>
        <v>0.13197969543147217</v>
      </c>
      <c r="G27" s="22">
        <f t="shared" si="3"/>
        <v>1.759729272419629</v>
      </c>
      <c r="H27" s="60" t="str">
        <f t="shared" si="0"/>
        <v/>
      </c>
      <c r="I27" s="29"/>
      <c r="J27" s="38"/>
      <c r="K27" s="19"/>
      <c r="M27" s="21"/>
      <c r="N27" s="22"/>
    </row>
    <row r="28" spans="1:14" s="20" customFormat="1" x14ac:dyDescent="0.25">
      <c r="A28" s="36"/>
      <c r="B28" s="34" t="s">
        <v>25</v>
      </c>
      <c r="C28" s="35" t="s">
        <v>26</v>
      </c>
      <c r="D28" s="21"/>
      <c r="E28" s="21">
        <v>0.78</v>
      </c>
      <c r="F28" s="39"/>
      <c r="G28" s="22"/>
      <c r="H28" s="60" t="str">
        <f t="shared" si="0"/>
        <v/>
      </c>
      <c r="I28" s="29"/>
      <c r="J28" s="38"/>
      <c r="K28" s="19"/>
      <c r="M28" s="21"/>
      <c r="N28" s="22"/>
    </row>
    <row r="29" spans="1:14" s="20" customFormat="1" x14ac:dyDescent="0.25">
      <c r="A29" s="36"/>
      <c r="B29" s="34" t="s">
        <v>25</v>
      </c>
      <c r="C29" s="35" t="s">
        <v>26</v>
      </c>
      <c r="D29" s="21"/>
      <c r="E29" s="21">
        <v>0.93</v>
      </c>
      <c r="F29" s="39"/>
      <c r="G29" s="22"/>
      <c r="H29" s="60" t="str">
        <f t="shared" si="0"/>
        <v/>
      </c>
      <c r="I29" s="29"/>
      <c r="J29" s="38"/>
      <c r="K29" s="19"/>
      <c r="M29" s="21"/>
      <c r="N29" s="22"/>
    </row>
    <row r="30" spans="1:14" s="20" customFormat="1" x14ac:dyDescent="0.25">
      <c r="A30" s="36"/>
      <c r="B30" s="34"/>
      <c r="C30" s="35"/>
      <c r="D30" s="21"/>
      <c r="E30" s="21"/>
      <c r="F30" s="39"/>
      <c r="G30" s="22"/>
      <c r="H30" s="60" t="str">
        <f t="shared" si="0"/>
        <v/>
      </c>
      <c r="I30" s="29"/>
      <c r="J30" s="38"/>
      <c r="K30" s="19"/>
      <c r="M30" s="21"/>
      <c r="N30" s="22"/>
    </row>
    <row r="31" spans="1:14" s="20" customFormat="1" x14ac:dyDescent="0.25">
      <c r="A31" s="33" t="s">
        <v>24</v>
      </c>
      <c r="B31" s="34" t="s">
        <v>25</v>
      </c>
      <c r="C31" s="35" t="s">
        <v>26</v>
      </c>
      <c r="D31" s="21"/>
      <c r="E31" s="21"/>
      <c r="F31" s="39"/>
      <c r="G31" s="22"/>
      <c r="H31" s="60" t="str">
        <f t="shared" si="0"/>
        <v/>
      </c>
      <c r="I31" s="29"/>
      <c r="J31" s="38"/>
      <c r="K31" s="19"/>
      <c r="M31" s="21"/>
      <c r="N31" s="22"/>
    </row>
    <row r="32" spans="1:14" s="20" customFormat="1" x14ac:dyDescent="0.25">
      <c r="A32" s="36"/>
      <c r="B32" s="34" t="s">
        <v>25</v>
      </c>
      <c r="C32" s="35" t="s">
        <v>26</v>
      </c>
      <c r="D32" s="21"/>
      <c r="E32" s="21"/>
      <c r="F32" s="39"/>
      <c r="G32" s="22"/>
      <c r="H32" s="60" t="str">
        <f t="shared" si="0"/>
        <v/>
      </c>
      <c r="I32" s="29"/>
      <c r="J32" s="38"/>
      <c r="K32" s="19"/>
      <c r="M32" s="21"/>
      <c r="N32" s="22"/>
    </row>
    <row r="33" spans="1:14" s="20" customFormat="1" x14ac:dyDescent="0.25">
      <c r="A33" s="36"/>
      <c r="B33" s="34" t="s">
        <v>25</v>
      </c>
      <c r="C33" s="35" t="s">
        <v>26</v>
      </c>
      <c r="D33" s="21"/>
      <c r="E33" s="21"/>
      <c r="F33" s="39"/>
      <c r="G33" s="22"/>
      <c r="H33" s="60" t="str">
        <f t="shared" si="0"/>
        <v/>
      </c>
      <c r="I33" s="29"/>
      <c r="J33" s="38"/>
      <c r="K33" s="19"/>
      <c r="M33" s="21"/>
      <c r="N33" s="22"/>
    </row>
    <row r="34" spans="1:14" s="20" customFormat="1" x14ac:dyDescent="0.25">
      <c r="A34" s="36"/>
      <c r="B34" s="34" t="s">
        <v>25</v>
      </c>
      <c r="C34" s="35" t="s">
        <v>26</v>
      </c>
      <c r="D34" s="21"/>
      <c r="E34" s="21"/>
      <c r="F34" s="39"/>
      <c r="G34" s="22"/>
      <c r="H34" s="60" t="str">
        <f t="shared" si="0"/>
        <v/>
      </c>
      <c r="I34" s="29"/>
      <c r="J34" s="38"/>
      <c r="K34" s="19"/>
      <c r="M34" s="21"/>
      <c r="N34" s="22"/>
    </row>
    <row r="35" spans="1:14" s="20" customFormat="1" x14ac:dyDescent="0.25">
      <c r="A35" s="36"/>
      <c r="B35" s="34" t="s">
        <v>25</v>
      </c>
      <c r="C35" s="35" t="s">
        <v>26</v>
      </c>
      <c r="D35" s="21"/>
      <c r="E35" s="21"/>
      <c r="F35" s="39"/>
      <c r="G35" s="22"/>
      <c r="H35" s="60" t="str">
        <f t="shared" si="0"/>
        <v/>
      </c>
      <c r="I35" s="29"/>
      <c r="J35" s="38"/>
      <c r="K35" s="19"/>
      <c r="M35" s="21"/>
      <c r="N35" s="22"/>
    </row>
    <row r="36" spans="1:14" s="20" customFormat="1" x14ac:dyDescent="0.25">
      <c r="A36" s="33"/>
      <c r="B36" s="27"/>
      <c r="C36" s="28"/>
      <c r="D36" s="41"/>
      <c r="E36" s="21"/>
      <c r="F36" s="38"/>
      <c r="G36" s="22"/>
      <c r="H36" s="60" t="str">
        <f t="shared" si="0"/>
        <v/>
      </c>
      <c r="I36" s="29"/>
      <c r="J36" s="38"/>
      <c r="K36" s="19"/>
      <c r="M36" s="21"/>
      <c r="N36" s="22"/>
    </row>
    <row r="37" spans="1:14" s="20" customFormat="1" x14ac:dyDescent="0.25">
      <c r="A37" s="33" t="s">
        <v>27</v>
      </c>
      <c r="B37" s="34" t="s">
        <v>25</v>
      </c>
      <c r="C37" s="35" t="s">
        <v>26</v>
      </c>
      <c r="D37" s="21">
        <v>88.66</v>
      </c>
      <c r="E37" s="58">
        <v>89.5</v>
      </c>
      <c r="F37" s="38">
        <f>(E37-D37)/D37</f>
        <v>9.4743965711708029E-3</v>
      </c>
      <c r="G37" s="22">
        <f>(E37-D37)/(D37*0.05)</f>
        <v>0.18948793142341608</v>
      </c>
      <c r="H37" s="60" t="str">
        <f t="shared" si="0"/>
        <v/>
      </c>
      <c r="I37" s="21"/>
      <c r="J37" s="39"/>
      <c r="K37" s="31"/>
      <c r="M37" s="21"/>
      <c r="N37" s="22"/>
    </row>
    <row r="38" spans="1:14" s="20" customFormat="1" x14ac:dyDescent="0.25">
      <c r="A38" s="36"/>
      <c r="B38" s="34" t="s">
        <v>25</v>
      </c>
      <c r="C38" s="35" t="s">
        <v>26</v>
      </c>
      <c r="D38" s="21">
        <v>112.12</v>
      </c>
      <c r="E38" s="21">
        <v>112</v>
      </c>
      <c r="F38" s="38">
        <f t="shared" ref="F38:F39" si="4">(E38-D38)/D38</f>
        <v>-1.0702818408848068E-3</v>
      </c>
      <c r="G38" s="22">
        <f t="shared" ref="G38:G39" si="5">(E38-D38)/(D38*0.05)</f>
        <v>-2.1405636817696135E-2</v>
      </c>
      <c r="H38" s="60" t="str">
        <f t="shared" si="0"/>
        <v/>
      </c>
      <c r="I38" s="21"/>
      <c r="J38" s="39"/>
      <c r="K38" s="31"/>
      <c r="M38" s="21"/>
      <c r="N38" s="22"/>
    </row>
    <row r="39" spans="1:14" s="20" customFormat="1" x14ac:dyDescent="0.25">
      <c r="A39" s="36"/>
      <c r="B39" s="34" t="s">
        <v>25</v>
      </c>
      <c r="C39" s="35" t="s">
        <v>26</v>
      </c>
      <c r="D39" s="21">
        <v>158.24</v>
      </c>
      <c r="E39" s="21">
        <v>148</v>
      </c>
      <c r="F39" s="38">
        <f t="shared" si="4"/>
        <v>-6.4711830131445963E-2</v>
      </c>
      <c r="G39" s="22">
        <f t="shared" si="5"/>
        <v>-1.2942366026289192</v>
      </c>
      <c r="H39" s="60" t="str">
        <f t="shared" si="0"/>
        <v/>
      </c>
      <c r="I39" s="21"/>
      <c r="J39" s="39"/>
      <c r="K39" s="40"/>
      <c r="M39" s="21"/>
      <c r="N39" s="22"/>
    </row>
    <row r="40" spans="1:14" s="20" customFormat="1" x14ac:dyDescent="0.25">
      <c r="A40" s="36"/>
      <c r="B40" s="34" t="s">
        <v>25</v>
      </c>
      <c r="C40" s="35" t="s">
        <v>26</v>
      </c>
      <c r="D40" s="21"/>
      <c r="E40" s="21">
        <v>0.85</v>
      </c>
      <c r="F40" s="39"/>
      <c r="G40" s="22"/>
      <c r="H40" s="60" t="str">
        <f t="shared" si="0"/>
        <v/>
      </c>
      <c r="I40" s="21"/>
      <c r="J40" s="39"/>
      <c r="K40" s="21"/>
      <c r="M40" s="21"/>
      <c r="N40" s="22"/>
    </row>
    <row r="41" spans="1:14" s="20" customFormat="1" x14ac:dyDescent="0.25">
      <c r="A41" s="36"/>
      <c r="B41" s="34" t="s">
        <v>25</v>
      </c>
      <c r="C41" s="35" t="s">
        <v>26</v>
      </c>
      <c r="D41" s="21"/>
      <c r="E41" s="21">
        <v>0.92</v>
      </c>
      <c r="F41" s="39"/>
      <c r="G41" s="22"/>
      <c r="H41" s="60" t="str">
        <f t="shared" si="0"/>
        <v/>
      </c>
      <c r="I41" s="21"/>
      <c r="J41" s="39"/>
      <c r="K41" s="21"/>
      <c r="M41" s="21"/>
      <c r="N41" s="22"/>
    </row>
    <row r="42" spans="1:14" s="20" customFormat="1" x14ac:dyDescent="0.25">
      <c r="A42" s="36"/>
      <c r="B42" s="34"/>
      <c r="C42" s="35"/>
      <c r="D42" s="19"/>
      <c r="E42" s="58"/>
      <c r="F42" s="57"/>
      <c r="G42" s="22"/>
      <c r="H42" s="60" t="str">
        <f t="shared" si="0"/>
        <v/>
      </c>
      <c r="I42" s="21"/>
      <c r="J42" s="39"/>
      <c r="K42" s="21"/>
      <c r="M42" s="21"/>
      <c r="N42" s="22"/>
    </row>
    <row r="43" spans="1:14" s="20" customFormat="1" x14ac:dyDescent="0.25">
      <c r="A43" s="33" t="s">
        <v>27</v>
      </c>
      <c r="B43" s="34" t="s">
        <v>25</v>
      </c>
      <c r="C43" s="35" t="s">
        <v>26</v>
      </c>
      <c r="D43" s="19"/>
      <c r="E43" s="29"/>
      <c r="F43" s="57"/>
      <c r="G43" s="22"/>
      <c r="H43" s="60" t="str">
        <f t="shared" si="0"/>
        <v/>
      </c>
      <c r="I43" s="19"/>
      <c r="J43" s="39"/>
      <c r="K43" s="21"/>
      <c r="M43" s="21"/>
      <c r="N43" s="22"/>
    </row>
    <row r="44" spans="1:14" s="20" customFormat="1" x14ac:dyDescent="0.25">
      <c r="A44" s="36"/>
      <c r="B44" s="34" t="s">
        <v>25</v>
      </c>
      <c r="C44" s="35" t="s">
        <v>26</v>
      </c>
      <c r="D44" s="19"/>
      <c r="E44" s="29"/>
      <c r="F44" s="57"/>
      <c r="G44" s="22"/>
      <c r="H44" s="60" t="str">
        <f t="shared" si="0"/>
        <v/>
      </c>
      <c r="I44" s="21"/>
      <c r="J44" s="39"/>
      <c r="K44" s="41"/>
      <c r="M44" s="21"/>
      <c r="N44" s="22"/>
    </row>
    <row r="45" spans="1:14" s="22" customFormat="1" x14ac:dyDescent="0.25">
      <c r="A45" s="36"/>
      <c r="B45" s="34" t="s">
        <v>25</v>
      </c>
      <c r="C45" s="35" t="s">
        <v>26</v>
      </c>
      <c r="D45" s="19"/>
      <c r="E45" s="29"/>
      <c r="F45" s="57"/>
      <c r="H45" s="60" t="str">
        <f t="shared" si="0"/>
        <v/>
      </c>
      <c r="I45" s="21"/>
      <c r="J45" s="39"/>
      <c r="K45" s="21"/>
      <c r="L45" s="20"/>
      <c r="M45" s="21"/>
    </row>
    <row r="46" spans="1:14" s="22" customFormat="1" x14ac:dyDescent="0.25">
      <c r="A46" s="36"/>
      <c r="B46" s="34" t="s">
        <v>25</v>
      </c>
      <c r="C46" s="35" t="s">
        <v>26</v>
      </c>
      <c r="D46" s="19"/>
      <c r="E46" s="29"/>
      <c r="F46" s="38"/>
      <c r="G46" s="21"/>
      <c r="H46" s="60" t="str">
        <f t="shared" si="0"/>
        <v/>
      </c>
      <c r="I46" s="21"/>
      <c r="J46" s="39"/>
      <c r="K46" s="21"/>
      <c r="L46" s="20"/>
      <c r="M46" s="21"/>
    </row>
    <row r="47" spans="1:14" s="22" customFormat="1" x14ac:dyDescent="0.25">
      <c r="A47" s="36"/>
      <c r="B47" s="34" t="s">
        <v>25</v>
      </c>
      <c r="C47" s="35" t="s">
        <v>26</v>
      </c>
      <c r="D47" s="19"/>
      <c r="E47" s="29"/>
      <c r="F47" s="57"/>
      <c r="G47" s="21"/>
      <c r="H47" s="60" t="str">
        <f t="shared" si="0"/>
        <v/>
      </c>
      <c r="I47" s="21"/>
      <c r="J47" s="39"/>
      <c r="K47" s="21"/>
      <c r="L47" s="20"/>
      <c r="M47" s="21"/>
    </row>
    <row r="48" spans="1:14" s="22" customFormat="1" x14ac:dyDescent="0.25">
      <c r="A48" s="36"/>
      <c r="B48" s="34"/>
      <c r="C48" s="35"/>
      <c r="E48" s="39"/>
      <c r="H48" s="60" t="str">
        <f t="shared" si="0"/>
        <v/>
      </c>
      <c r="I48" s="39"/>
      <c r="J48" s="21"/>
      <c r="K48" s="21"/>
      <c r="L48" s="20"/>
      <c r="M48" s="21"/>
    </row>
    <row r="49" spans="1:14" x14ac:dyDescent="0.25">
      <c r="E49" s="25"/>
      <c r="F49" s="17"/>
      <c r="G49" s="17"/>
      <c r="H49" s="25"/>
      <c r="I49" s="25"/>
      <c r="J49" s="18"/>
      <c r="K49" s="19"/>
      <c r="L49" s="20"/>
      <c r="M49" s="21"/>
      <c r="N49" s="22"/>
    </row>
    <row r="50" spans="1:14" s="22" customFormat="1" x14ac:dyDescent="0.25">
      <c r="A50" s="71" t="s">
        <v>48</v>
      </c>
      <c r="B50" s="71"/>
      <c r="C50" s="71"/>
      <c r="D50" s="71"/>
      <c r="E50" s="71"/>
      <c r="F50" s="71"/>
      <c r="G50" s="71"/>
      <c r="H50" s="71"/>
      <c r="I50" s="54"/>
      <c r="J50" s="18"/>
      <c r="K50" s="19"/>
      <c r="L50" s="20"/>
      <c r="M50" s="21"/>
    </row>
    <row r="51" spans="1:14" s="22" customFormat="1" x14ac:dyDescent="0.25">
      <c r="A51" s="17"/>
      <c r="B51" s="24" t="s">
        <v>28</v>
      </c>
      <c r="C51" s="19" t="s">
        <v>29</v>
      </c>
      <c r="D51" s="32">
        <v>72.801864823674819</v>
      </c>
      <c r="E51" s="20">
        <v>65.599999999999994</v>
      </c>
      <c r="F51" s="26">
        <f t="shared" ref="F51:F60" si="6">(E51-D51)/D51</f>
        <v>-9.8924180597813646E-2</v>
      </c>
      <c r="G51" s="22">
        <f t="shared" ref="G51:G60" si="7">(E51-D51)/(0.075*D51)</f>
        <v>-1.3189890746375152</v>
      </c>
      <c r="H51" s="60" t="str">
        <f>IF(ABS(G51)&gt;2,IF(ABS(G51)&gt;3,"XX","X"),"")</f>
        <v/>
      </c>
      <c r="I51" s="20"/>
      <c r="J51" s="26">
        <f>(E51-K51)/K51</f>
        <v>-0.10619343149627808</v>
      </c>
      <c r="K51" s="47">
        <v>73.393956043327989</v>
      </c>
      <c r="L51" s="47">
        <v>3.5439893023691846</v>
      </c>
      <c r="M51" s="42">
        <f>(L51/K51)</f>
        <v>4.8287209103117387E-2</v>
      </c>
      <c r="N51" s="22">
        <f>(E51-K51)/L51</f>
        <v>-2.199204167494996</v>
      </c>
    </row>
    <row r="52" spans="1:14" s="22" customFormat="1" x14ac:dyDescent="0.25">
      <c r="A52" s="17"/>
      <c r="B52" s="24" t="s">
        <v>30</v>
      </c>
      <c r="C52" s="19" t="s">
        <v>29</v>
      </c>
      <c r="D52" s="43">
        <v>37.057140388760196</v>
      </c>
      <c r="E52" s="20">
        <v>31.9</v>
      </c>
      <c r="F52" s="26">
        <f t="shared" si="6"/>
        <v>-0.13916725183480186</v>
      </c>
      <c r="G52" s="22">
        <f t="shared" si="7"/>
        <v>-1.8555633577973583</v>
      </c>
      <c r="H52" s="60" t="str">
        <f t="shared" ref="H52:H86" si="8">IF(ABS(G52)&gt;2,IF(ABS(G52)&gt;3,"XX","X"),"")</f>
        <v/>
      </c>
      <c r="I52" s="20"/>
      <c r="J52" s="26">
        <f t="shared" ref="J52:J86" si="9">(E52-K52)/K52</f>
        <v>-0.14894025355807819</v>
      </c>
      <c r="K52" s="47">
        <v>37.482679839301888</v>
      </c>
      <c r="L52" s="47">
        <v>2.4447489834797431</v>
      </c>
      <c r="M52" s="42">
        <f t="shared" ref="M52:M60" si="10">(L52/K52)</f>
        <v>6.5223431034307722E-2</v>
      </c>
      <c r="N52" s="22">
        <f t="shared" ref="N52:N86" si="11">(E52-K52)/L52</f>
        <v>-2.2835390778466587</v>
      </c>
    </row>
    <row r="53" spans="1:14" s="22" customFormat="1" x14ac:dyDescent="0.25">
      <c r="A53" s="17"/>
      <c r="B53" s="24" t="s">
        <v>31</v>
      </c>
      <c r="C53" s="19" t="s">
        <v>29</v>
      </c>
      <c r="D53" s="43">
        <v>51.622655405343721</v>
      </c>
      <c r="E53" s="20"/>
      <c r="F53" s="26">
        <f t="shared" si="6"/>
        <v>-1</v>
      </c>
      <c r="G53" s="22">
        <f t="shared" si="7"/>
        <v>-13.333333333333334</v>
      </c>
      <c r="H53" s="60" t="str">
        <f t="shared" si="8"/>
        <v>XX</v>
      </c>
      <c r="I53" s="20"/>
      <c r="J53" s="26">
        <f t="shared" si="9"/>
        <v>-1</v>
      </c>
      <c r="K53" s="47">
        <v>52.979392754747643</v>
      </c>
      <c r="L53" s="47">
        <v>2.1086479681467494</v>
      </c>
      <c r="M53" s="42">
        <f t="shared" si="10"/>
        <v>3.9801286094540735E-2</v>
      </c>
      <c r="N53" s="22">
        <f t="shared" si="11"/>
        <v>-25.124816259069657</v>
      </c>
    </row>
    <row r="54" spans="1:14" x14ac:dyDescent="0.25">
      <c r="B54" s="24" t="s">
        <v>35</v>
      </c>
      <c r="C54" s="19" t="s">
        <v>29</v>
      </c>
      <c r="D54" s="43">
        <v>105.27843992905528</v>
      </c>
      <c r="E54" s="20">
        <v>58.5</v>
      </c>
      <c r="F54" s="26"/>
      <c r="G54" s="22"/>
      <c r="H54" s="60"/>
      <c r="J54" s="26"/>
      <c r="K54" s="49"/>
      <c r="L54" s="47"/>
      <c r="M54" s="42"/>
      <c r="N54" s="22"/>
    </row>
    <row r="55" spans="1:14" x14ac:dyDescent="0.25">
      <c r="B55" s="24" t="s">
        <v>36</v>
      </c>
      <c r="C55" s="19" t="s">
        <v>29</v>
      </c>
      <c r="D55" s="43">
        <v>149.58798713206852</v>
      </c>
      <c r="E55" s="20">
        <v>90.5</v>
      </c>
      <c r="F55" s="26"/>
      <c r="G55" s="22"/>
      <c r="H55" s="60"/>
      <c r="J55" s="26"/>
      <c r="K55" s="49"/>
      <c r="L55" s="47"/>
      <c r="M55" s="42"/>
      <c r="N55" s="22"/>
    </row>
    <row r="56" spans="1:14" x14ac:dyDescent="0.25">
      <c r="B56" s="24" t="s">
        <v>37</v>
      </c>
      <c r="C56" s="19" t="s">
        <v>29</v>
      </c>
      <c r="D56" s="43">
        <v>173.77092371711555</v>
      </c>
      <c r="E56" s="20">
        <v>112</v>
      </c>
      <c r="F56" s="26"/>
      <c r="G56" s="22"/>
      <c r="H56" s="60"/>
      <c r="J56" s="26"/>
      <c r="K56" s="47"/>
      <c r="L56" s="47"/>
      <c r="M56" s="42"/>
      <c r="N56" s="22"/>
    </row>
    <row r="57" spans="1:14" x14ac:dyDescent="0.25">
      <c r="B57" s="24" t="s">
        <v>38</v>
      </c>
      <c r="C57" s="19" t="s">
        <v>29</v>
      </c>
      <c r="D57" s="43">
        <v>67.691344804873708</v>
      </c>
      <c r="E57" s="20">
        <v>55</v>
      </c>
      <c r="F57" s="26"/>
      <c r="G57" s="22"/>
      <c r="H57" s="60"/>
      <c r="J57" s="26"/>
      <c r="K57" s="47"/>
      <c r="L57" s="49"/>
      <c r="M57" s="42"/>
      <c r="N57" s="22"/>
    </row>
    <row r="58" spans="1:14" x14ac:dyDescent="0.25">
      <c r="B58" s="24" t="s">
        <v>39</v>
      </c>
      <c r="C58" s="19" t="s">
        <v>29</v>
      </c>
      <c r="D58" s="43">
        <v>61.98733361091962</v>
      </c>
      <c r="E58" s="20">
        <v>56.1</v>
      </c>
      <c r="F58" s="26"/>
      <c r="G58" s="22"/>
      <c r="H58" s="60"/>
      <c r="J58" s="26"/>
      <c r="K58" s="47"/>
      <c r="L58" s="49"/>
      <c r="M58" s="42"/>
      <c r="N58" s="22"/>
    </row>
    <row r="59" spans="1:14" x14ac:dyDescent="0.25">
      <c r="B59" s="24" t="s">
        <v>40</v>
      </c>
      <c r="C59" s="19" t="s">
        <v>29</v>
      </c>
      <c r="D59" s="43">
        <v>51.928193552520007</v>
      </c>
      <c r="E59" s="20">
        <v>45.3</v>
      </c>
      <c r="F59" s="26"/>
      <c r="G59" s="22"/>
      <c r="H59" s="60"/>
      <c r="J59" s="26"/>
      <c r="K59" s="47"/>
      <c r="L59" s="49"/>
      <c r="M59" s="42"/>
      <c r="N59" s="22"/>
    </row>
    <row r="60" spans="1:14" x14ac:dyDescent="0.25">
      <c r="B60" s="24" t="s">
        <v>41</v>
      </c>
      <c r="C60" s="19" t="s">
        <v>29</v>
      </c>
      <c r="D60" s="43">
        <v>72.801864823674819</v>
      </c>
      <c r="E60" s="20">
        <v>71.400000000000006</v>
      </c>
      <c r="F60" s="26">
        <f t="shared" si="6"/>
        <v>-1.9255891687254331E-2</v>
      </c>
      <c r="G60" s="22">
        <f t="shared" si="7"/>
        <v>-0.25674522249672443</v>
      </c>
      <c r="H60" s="60" t="str">
        <f t="shared" si="8"/>
        <v/>
      </c>
      <c r="J60" s="26">
        <f t="shared" si="9"/>
        <v>-3.1615501832245665E-2</v>
      </c>
      <c r="K60" s="47">
        <v>73.731043955260944</v>
      </c>
      <c r="L60" s="49">
        <v>4.4507705425646824</v>
      </c>
      <c r="M60" s="42">
        <f t="shared" si="10"/>
        <v>6.0364946755200606E-2</v>
      </c>
      <c r="N60" s="22">
        <f t="shared" si="11"/>
        <v>-0.52373941387634704</v>
      </c>
    </row>
    <row r="61" spans="1:14" x14ac:dyDescent="0.25">
      <c r="E61" s="25"/>
      <c r="F61" s="26"/>
      <c r="G61" s="22"/>
      <c r="H61" s="60" t="str">
        <f t="shared" si="8"/>
        <v/>
      </c>
      <c r="I61" s="25"/>
      <c r="J61" s="26"/>
      <c r="K61" s="51"/>
      <c r="L61" s="51"/>
      <c r="M61" s="42"/>
      <c r="N61" s="22"/>
    </row>
    <row r="62" spans="1:14" x14ac:dyDescent="0.25">
      <c r="E62" s="25"/>
      <c r="F62" s="26"/>
      <c r="G62" s="22"/>
      <c r="H62" s="16" t="str">
        <f t="shared" si="8"/>
        <v/>
      </c>
      <c r="I62" s="25"/>
      <c r="J62" s="26"/>
      <c r="K62" s="51"/>
      <c r="L62" s="51"/>
      <c r="M62" s="42"/>
      <c r="N62" s="22"/>
    </row>
    <row r="63" spans="1:14" x14ac:dyDescent="0.25">
      <c r="A63" s="71" t="s">
        <v>49</v>
      </c>
      <c r="B63" s="71"/>
      <c r="C63" s="71"/>
      <c r="D63" s="71"/>
      <c r="E63" s="71"/>
      <c r="F63" s="71"/>
      <c r="G63" s="71"/>
      <c r="H63" s="16" t="str">
        <f t="shared" si="8"/>
        <v/>
      </c>
      <c r="I63" s="25"/>
      <c r="J63" s="26"/>
      <c r="K63" s="51"/>
      <c r="L63" s="51"/>
      <c r="M63" s="42"/>
      <c r="N63" s="22"/>
    </row>
    <row r="64" spans="1:14" x14ac:dyDescent="0.25">
      <c r="A64" s="33"/>
      <c r="E64" s="25"/>
      <c r="F64" s="26"/>
      <c r="G64" s="22"/>
      <c r="H64" s="16" t="str">
        <f t="shared" si="8"/>
        <v/>
      </c>
      <c r="I64" s="25"/>
      <c r="J64" s="26"/>
      <c r="K64" s="51"/>
      <c r="L64" s="51"/>
      <c r="M64" s="42"/>
      <c r="N64" s="22"/>
    </row>
    <row r="65" spans="1:14" x14ac:dyDescent="0.25">
      <c r="A65" s="44" t="s">
        <v>28</v>
      </c>
      <c r="B65" s="45" t="s">
        <v>42</v>
      </c>
      <c r="C65" s="19" t="s">
        <v>12</v>
      </c>
      <c r="D65" s="21">
        <v>130.09473586402876</v>
      </c>
      <c r="E65" s="19">
        <v>131</v>
      </c>
      <c r="F65" s="26">
        <f t="shared" ref="F65:F77" si="12">(E65-D65)/D65</f>
        <v>6.9584993578632771E-3</v>
      </c>
      <c r="G65" s="22">
        <f t="shared" ref="G65:G77" si="13">(E65-D65)/(0.075*D65)</f>
        <v>9.2779991438177029E-2</v>
      </c>
      <c r="H65" s="60" t="str">
        <f t="shared" si="8"/>
        <v/>
      </c>
      <c r="I65" s="19"/>
      <c r="J65" s="26">
        <f t="shared" si="9"/>
        <v>4.148251948605808E-3</v>
      </c>
      <c r="K65" s="47">
        <v>130.45882392942195</v>
      </c>
      <c r="L65" s="47">
        <v>2.442515630067283</v>
      </c>
      <c r="M65" s="42">
        <f>(L65/K65)</f>
        <v>1.8722502292284043E-2</v>
      </c>
      <c r="N65" s="22">
        <f t="shared" si="11"/>
        <v>0.22156503889522258</v>
      </c>
    </row>
    <row r="66" spans="1:14" x14ac:dyDescent="0.25">
      <c r="A66" s="44" t="s">
        <v>32</v>
      </c>
      <c r="B66" s="45" t="s">
        <v>42</v>
      </c>
      <c r="C66" s="19" t="s">
        <v>12</v>
      </c>
      <c r="D66" s="21">
        <v>260.64206000730655</v>
      </c>
      <c r="E66" s="19">
        <v>268</v>
      </c>
      <c r="F66" s="26">
        <f t="shared" si="12"/>
        <v>2.8230056163948296E-2</v>
      </c>
      <c r="G66" s="22">
        <f t="shared" si="13"/>
        <v>0.37640074885264396</v>
      </c>
      <c r="H66" s="60" t="str">
        <f t="shared" si="8"/>
        <v/>
      </c>
      <c r="I66" s="19"/>
      <c r="J66" s="26">
        <f t="shared" si="9"/>
        <v>2.8026608700179687E-2</v>
      </c>
      <c r="K66" s="47">
        <v>260.69364132398761</v>
      </c>
      <c r="L66" s="47">
        <v>4.3499701038654051</v>
      </c>
      <c r="M66" s="42">
        <f t="shared" ref="M66:M86" si="14">(L66/K66)</f>
        <v>1.6686138111283288E-2</v>
      </c>
      <c r="N66" s="22">
        <f t="shared" si="11"/>
        <v>1.6796342277203071</v>
      </c>
    </row>
    <row r="67" spans="1:14" x14ac:dyDescent="0.25">
      <c r="A67" s="44" t="s">
        <v>33</v>
      </c>
      <c r="B67" s="45" t="s">
        <v>42</v>
      </c>
      <c r="C67" s="19" t="s">
        <v>12</v>
      </c>
      <c r="D67" s="21">
        <v>104.32914340839557</v>
      </c>
      <c r="E67" s="19">
        <v>108</v>
      </c>
      <c r="F67" s="26">
        <f t="shared" si="12"/>
        <v>3.5185342002041521E-2</v>
      </c>
      <c r="G67" s="22">
        <f t="shared" si="13"/>
        <v>0.46913789336055362</v>
      </c>
      <c r="H67" s="60" t="str">
        <f t="shared" si="8"/>
        <v/>
      </c>
      <c r="I67" s="19"/>
      <c r="J67" s="26">
        <f t="shared" si="9"/>
        <v>1.9913990631515954E-2</v>
      </c>
      <c r="K67" s="47">
        <v>105.89128200224802</v>
      </c>
      <c r="L67" s="47">
        <v>3.276126837527273</v>
      </c>
      <c r="M67" s="42">
        <f t="shared" si="14"/>
        <v>3.0938588858124529E-2</v>
      </c>
      <c r="N67" s="22">
        <f t="shared" si="11"/>
        <v>0.64366189171832588</v>
      </c>
    </row>
    <row r="68" spans="1:14" x14ac:dyDescent="0.25">
      <c r="A68" s="44" t="s">
        <v>35</v>
      </c>
      <c r="B68" s="45" t="s">
        <v>42</v>
      </c>
      <c r="C68" s="19" t="s">
        <v>12</v>
      </c>
      <c r="D68" s="21">
        <v>51.481174170863582</v>
      </c>
      <c r="E68" s="19">
        <v>52.5</v>
      </c>
      <c r="F68" s="26">
        <f t="shared" si="12"/>
        <v>1.9790260139657713E-2</v>
      </c>
      <c r="G68" s="22">
        <f t="shared" si="13"/>
        <v>0.26387013519543617</v>
      </c>
      <c r="H68" s="60" t="str">
        <f t="shared" si="8"/>
        <v/>
      </c>
      <c r="I68" s="19"/>
      <c r="J68" s="26">
        <f t="shared" si="9"/>
        <v>7.9644657759678963E-3</v>
      </c>
      <c r="K68" s="47">
        <v>52.085169450476194</v>
      </c>
      <c r="L68" s="47">
        <v>2.1470032677235706</v>
      </c>
      <c r="M68" s="42">
        <f t="shared" si="14"/>
        <v>4.1221009557528498E-2</v>
      </c>
      <c r="N68" s="22">
        <f t="shared" si="11"/>
        <v>0.19321374855830736</v>
      </c>
    </row>
    <row r="69" spans="1:14" ht="18.75" x14ac:dyDescent="0.35">
      <c r="A69" s="44" t="s">
        <v>32</v>
      </c>
      <c r="B69" s="2" t="s">
        <v>54</v>
      </c>
      <c r="C69" s="19" t="s">
        <v>12</v>
      </c>
      <c r="D69" s="21">
        <v>118.87204471386225</v>
      </c>
      <c r="E69" s="19">
        <v>119</v>
      </c>
      <c r="F69" s="26">
        <f t="shared" si="12"/>
        <v>1.0764119221281193E-3</v>
      </c>
      <c r="G69" s="22">
        <f t="shared" si="13"/>
        <v>1.4352158961708258E-2</v>
      </c>
      <c r="H69" s="60" t="str">
        <f t="shared" si="8"/>
        <v/>
      </c>
      <c r="I69" s="19"/>
      <c r="J69" s="26">
        <f t="shared" si="9"/>
        <v>2.0268134329259342E-2</v>
      </c>
      <c r="K69" s="47">
        <v>116.63600576747652</v>
      </c>
      <c r="L69" s="47">
        <v>8.3513811278557739</v>
      </c>
      <c r="M69" s="42">
        <f t="shared" si="14"/>
        <v>7.1602084389831899E-2</v>
      </c>
      <c r="N69" s="22">
        <f t="shared" si="11"/>
        <v>0.28306626129640422</v>
      </c>
    </row>
    <row r="70" spans="1:14" ht="18.75" x14ac:dyDescent="0.35">
      <c r="A70" s="44" t="s">
        <v>33</v>
      </c>
      <c r="B70" s="2" t="s">
        <v>54</v>
      </c>
      <c r="C70" s="19" t="s">
        <v>12</v>
      </c>
      <c r="D70" s="21">
        <v>89.776175870431032</v>
      </c>
      <c r="E70" s="19">
        <v>88.9</v>
      </c>
      <c r="F70" s="26">
        <f t="shared" si="12"/>
        <v>-9.7595588354705901E-3</v>
      </c>
      <c r="G70" s="22">
        <f t="shared" si="13"/>
        <v>-0.13012745113960789</v>
      </c>
      <c r="H70" s="60" t="str">
        <f t="shared" si="8"/>
        <v/>
      </c>
      <c r="I70" s="19"/>
      <c r="J70" s="26">
        <f t="shared" si="9"/>
        <v>8.659862722048639E-2</v>
      </c>
      <c r="K70" s="47">
        <v>81.81493862863212</v>
      </c>
      <c r="L70" s="47">
        <v>10.138913327232238</v>
      </c>
      <c r="M70" s="42">
        <f t="shared" si="14"/>
        <v>0.12392496403687338</v>
      </c>
      <c r="N70" s="22">
        <f t="shared" si="11"/>
        <v>0.69879888925946609</v>
      </c>
    </row>
    <row r="71" spans="1:14" ht="18.75" x14ac:dyDescent="0.35">
      <c r="A71" s="44" t="s">
        <v>34</v>
      </c>
      <c r="B71" s="2" t="s">
        <v>54</v>
      </c>
      <c r="C71" s="19" t="s">
        <v>12</v>
      </c>
      <c r="D71" s="21">
        <v>63.818542970216058</v>
      </c>
      <c r="E71" s="19">
        <v>64.599999999999994</v>
      </c>
      <c r="F71" s="26">
        <f t="shared" si="12"/>
        <v>1.2244983877940313E-2</v>
      </c>
      <c r="G71" s="22">
        <f t="shared" si="13"/>
        <v>0.16326645170587084</v>
      </c>
      <c r="H71" s="60" t="str">
        <f t="shared" si="8"/>
        <v/>
      </c>
      <c r="I71" s="19"/>
      <c r="J71" s="26">
        <f t="shared" si="9"/>
        <v>6.3500808778388956E-2</v>
      </c>
      <c r="K71" s="48">
        <v>60.742784083261817</v>
      </c>
      <c r="L71" s="49">
        <v>2.9850544300343693</v>
      </c>
      <c r="M71" s="42">
        <f t="shared" si="14"/>
        <v>4.9142535612833819E-2</v>
      </c>
      <c r="N71" s="22">
        <f t="shared" si="11"/>
        <v>1.2921760748911255</v>
      </c>
    </row>
    <row r="72" spans="1:14" ht="18.75" x14ac:dyDescent="0.35">
      <c r="A72" s="44" t="s">
        <v>35</v>
      </c>
      <c r="B72" s="2" t="s">
        <v>54</v>
      </c>
      <c r="C72" s="19" t="s">
        <v>12</v>
      </c>
      <c r="D72" s="21">
        <v>61.010575198184512</v>
      </c>
      <c r="E72" s="19">
        <v>66</v>
      </c>
      <c r="F72" s="26">
        <f t="shared" si="12"/>
        <v>8.177967156690498E-2</v>
      </c>
      <c r="G72" s="22">
        <f t="shared" si="13"/>
        <v>1.0903956208920667</v>
      </c>
      <c r="H72" s="60" t="str">
        <f t="shared" si="8"/>
        <v/>
      </c>
      <c r="I72" s="19"/>
      <c r="J72" s="26">
        <f t="shared" si="9"/>
        <v>7.8638706854431251E-2</v>
      </c>
      <c r="K72" s="47">
        <v>61.188236228302806</v>
      </c>
      <c r="L72" s="47">
        <v>2.9903950820414962</v>
      </c>
      <c r="M72" s="42">
        <f t="shared" si="14"/>
        <v>4.8872058852683184E-2</v>
      </c>
      <c r="N72" s="22">
        <f t="shared" si="11"/>
        <v>1.6090729283878697</v>
      </c>
    </row>
    <row r="73" spans="1:14" ht="18.75" x14ac:dyDescent="0.35">
      <c r="A73" s="44" t="s">
        <v>30</v>
      </c>
      <c r="B73" s="2" t="s">
        <v>55</v>
      </c>
      <c r="C73" s="19" t="s">
        <v>12</v>
      </c>
      <c r="D73" s="21">
        <v>82.716551145333838</v>
      </c>
      <c r="E73" s="19">
        <v>77.400000000000006</v>
      </c>
      <c r="F73" s="26">
        <f t="shared" si="12"/>
        <v>-6.4274332908205972E-2</v>
      </c>
      <c r="G73" s="22">
        <f t="shared" si="13"/>
        <v>-0.85699110544274626</v>
      </c>
      <c r="H73" s="60" t="str">
        <f t="shared" si="8"/>
        <v/>
      </c>
      <c r="I73" s="19"/>
      <c r="J73" s="26">
        <f t="shared" si="9"/>
        <v>-5.4495037380429961E-2</v>
      </c>
      <c r="K73" s="47">
        <v>81.861019307142854</v>
      </c>
      <c r="L73" s="47">
        <v>6.4230084151123892</v>
      </c>
      <c r="M73" s="42">
        <f t="shared" si="14"/>
        <v>7.8462355703307785E-2</v>
      </c>
      <c r="N73" s="22">
        <f t="shared" si="11"/>
        <v>-0.69453735988368459</v>
      </c>
    </row>
    <row r="74" spans="1:14" ht="18.75" x14ac:dyDescent="0.35">
      <c r="A74" s="44" t="s">
        <v>32</v>
      </c>
      <c r="B74" s="2" t="s">
        <v>55</v>
      </c>
      <c r="C74" s="19" t="s">
        <v>12</v>
      </c>
      <c r="D74" s="21">
        <v>278.6996621917412</v>
      </c>
      <c r="E74" s="19">
        <v>269</v>
      </c>
      <c r="F74" s="26">
        <f t="shared" si="12"/>
        <v>-3.4803279327507666E-2</v>
      </c>
      <c r="G74" s="22">
        <f t="shared" si="13"/>
        <v>-0.46404372436676899</v>
      </c>
      <c r="H74" s="60" t="str">
        <f t="shared" si="8"/>
        <v/>
      </c>
      <c r="I74" s="19"/>
      <c r="J74" s="26">
        <f t="shared" si="9"/>
        <v>-2.1673289577451692E-2</v>
      </c>
      <c r="K74" s="47">
        <v>274.959271922379</v>
      </c>
      <c r="L74" s="47">
        <v>8.7748291053850611</v>
      </c>
      <c r="M74" s="42">
        <f t="shared" si="14"/>
        <v>3.1913195885469883E-2</v>
      </c>
      <c r="N74" s="22">
        <f t="shared" si="11"/>
        <v>-0.67913253361502302</v>
      </c>
    </row>
    <row r="75" spans="1:14" ht="18.75" x14ac:dyDescent="0.35">
      <c r="A75" s="44" t="s">
        <v>33</v>
      </c>
      <c r="B75" s="2" t="s">
        <v>55</v>
      </c>
      <c r="C75" s="19" t="s">
        <v>12</v>
      </c>
      <c r="D75" s="21">
        <v>302.85375842028714</v>
      </c>
      <c r="E75" s="19">
        <v>283</v>
      </c>
      <c r="F75" s="26">
        <f t="shared" si="12"/>
        <v>-6.5555595294065863E-2</v>
      </c>
      <c r="G75" s="22">
        <f t="shared" si="13"/>
        <v>-0.87407460392087821</v>
      </c>
      <c r="H75" s="60" t="str">
        <f t="shared" si="8"/>
        <v/>
      </c>
      <c r="I75" s="19"/>
      <c r="J75" s="26">
        <f t="shared" si="9"/>
        <v>-4.1114268800116358E-2</v>
      </c>
      <c r="K75" s="47">
        <v>295.13422798133962</v>
      </c>
      <c r="L75" s="47">
        <v>15.108691799904831</v>
      </c>
      <c r="M75" s="42">
        <f t="shared" si="14"/>
        <v>5.1192611250973248E-2</v>
      </c>
      <c r="N75" s="22">
        <f t="shared" si="11"/>
        <v>-0.80312896325120975</v>
      </c>
    </row>
    <row r="76" spans="1:14" ht="18.75" x14ac:dyDescent="0.35">
      <c r="A76" s="44" t="s">
        <v>36</v>
      </c>
      <c r="B76" s="2" t="s">
        <v>55</v>
      </c>
      <c r="C76" s="19" t="s">
        <v>12</v>
      </c>
      <c r="D76" s="21">
        <v>31.45863895680522</v>
      </c>
      <c r="E76" s="19">
        <v>26.9</v>
      </c>
      <c r="F76" s="26">
        <f t="shared" si="12"/>
        <v>-0.14490896961767905</v>
      </c>
      <c r="G76" s="22">
        <f>(E76-D76)/4.53181</f>
        <v>-1.005920141578138</v>
      </c>
      <c r="H76" s="60" t="str">
        <f t="shared" si="8"/>
        <v/>
      </c>
      <c r="I76" s="19"/>
      <c r="J76" s="26">
        <f t="shared" si="9"/>
        <v>-0.15572821515866733</v>
      </c>
      <c r="K76" s="47">
        <v>31.86177778646887</v>
      </c>
      <c r="L76" s="47">
        <v>6.2129923510420459</v>
      </c>
      <c r="M76" s="42">
        <f t="shared" si="14"/>
        <v>0.19499829522006751</v>
      </c>
      <c r="N76" s="22">
        <f t="shared" si="11"/>
        <v>-0.79861321342793545</v>
      </c>
    </row>
    <row r="77" spans="1:14" ht="18.75" x14ac:dyDescent="0.35">
      <c r="A77" s="44" t="s">
        <v>37</v>
      </c>
      <c r="B77" s="2" t="s">
        <v>55</v>
      </c>
      <c r="C77" s="19" t="s">
        <v>12</v>
      </c>
      <c r="D77" s="21">
        <v>68.68272546765597</v>
      </c>
      <c r="E77" s="19">
        <v>64.099999999999994</v>
      </c>
      <c r="F77" s="26">
        <f t="shared" si="12"/>
        <v>-6.6723116132222662E-2</v>
      </c>
      <c r="G77" s="22">
        <f t="shared" si="13"/>
        <v>-0.8896415484296355</v>
      </c>
      <c r="H77" s="60" t="str">
        <f t="shared" si="8"/>
        <v/>
      </c>
      <c r="I77" s="19"/>
      <c r="J77" s="26">
        <f t="shared" si="9"/>
        <v>-4.3261159400760502E-2</v>
      </c>
      <c r="K77" s="48">
        <v>66.998429748970878</v>
      </c>
      <c r="L77" s="49">
        <v>5.3563465709138791</v>
      </c>
      <c r="M77" s="42">
        <f t="shared" si="14"/>
        <v>7.9947344900216183E-2</v>
      </c>
      <c r="N77" s="22">
        <f t="shared" si="11"/>
        <v>-0.54112065203360526</v>
      </c>
    </row>
    <row r="78" spans="1:14" ht="18.75" x14ac:dyDescent="0.35">
      <c r="A78" s="44" t="s">
        <v>30</v>
      </c>
      <c r="B78" s="2" t="s">
        <v>56</v>
      </c>
      <c r="C78" s="19" t="s">
        <v>43</v>
      </c>
      <c r="D78" s="21">
        <v>5.1976931925557697</v>
      </c>
      <c r="E78" s="19">
        <v>5.26</v>
      </c>
      <c r="F78" s="40">
        <f t="shared" ref="F78:F84" si="15">(E78-D78)</f>
        <v>6.2306807444230117E-2</v>
      </c>
      <c r="G78" s="22">
        <f t="shared" ref="G78:G84" si="16">(E78-D78)/(0.15)</f>
        <v>0.41537871629486744</v>
      </c>
      <c r="H78" s="60" t="str">
        <f t="shared" si="8"/>
        <v/>
      </c>
      <c r="I78" s="19"/>
      <c r="J78" s="40">
        <f>(E78-K78)</f>
        <v>3.0457574824272804E-2</v>
      </c>
      <c r="K78" s="47">
        <v>5.229542425175727</v>
      </c>
      <c r="L78" s="47">
        <v>4.4936383218001259E-2</v>
      </c>
      <c r="M78" s="42">
        <f t="shared" si="14"/>
        <v>8.5927944673842606E-3</v>
      </c>
      <c r="N78" s="22">
        <f t="shared" si="11"/>
        <v>0.6777931965844477</v>
      </c>
    </row>
    <row r="79" spans="1:14" ht="18.75" x14ac:dyDescent="0.35">
      <c r="A79" s="44" t="s">
        <v>31</v>
      </c>
      <c r="B79" s="2" t="s">
        <v>56</v>
      </c>
      <c r="C79" s="19" t="s">
        <v>43</v>
      </c>
      <c r="D79" s="21">
        <v>12.460942046080051</v>
      </c>
      <c r="E79" s="19">
        <v>12.7</v>
      </c>
      <c r="F79" s="40">
        <f t="shared" si="15"/>
        <v>0.23905795391994822</v>
      </c>
      <c r="G79" s="22">
        <f t="shared" si="16"/>
        <v>1.5937196927996549</v>
      </c>
      <c r="H79" s="60" t="str">
        <f t="shared" si="8"/>
        <v/>
      </c>
      <c r="I79" s="19"/>
      <c r="J79" s="40">
        <f t="shared" ref="J79:J84" si="17">(E79-K79)</f>
        <v>0.18860622006356387</v>
      </c>
      <c r="K79" s="47">
        <v>12.511393779936435</v>
      </c>
      <c r="L79" s="47">
        <v>8.8323213824947733E-2</v>
      </c>
      <c r="M79" s="42">
        <f t="shared" si="14"/>
        <v>7.0594224255482157E-3</v>
      </c>
      <c r="N79" s="22">
        <f t="shared" si="11"/>
        <v>2.1354093889447019</v>
      </c>
    </row>
    <row r="80" spans="1:14" ht="18.75" x14ac:dyDescent="0.35">
      <c r="A80" s="44" t="s">
        <v>32</v>
      </c>
      <c r="B80" s="2" t="s">
        <v>56</v>
      </c>
      <c r="C80" s="19" t="s">
        <v>43</v>
      </c>
      <c r="D80" s="21">
        <v>3.7502306465514965</v>
      </c>
      <c r="E80" s="19">
        <v>3.84</v>
      </c>
      <c r="F80" s="40">
        <f t="shared" si="15"/>
        <v>8.9769353448503342E-2</v>
      </c>
      <c r="G80" s="22">
        <f t="shared" si="16"/>
        <v>0.59846235632335565</v>
      </c>
      <c r="H80" s="60" t="str">
        <f t="shared" si="8"/>
        <v/>
      </c>
      <c r="I80" s="19"/>
      <c r="J80" s="40">
        <f t="shared" si="17"/>
        <v>3.1999999898599363E-2</v>
      </c>
      <c r="K80" s="47">
        <v>3.8080000001014005</v>
      </c>
      <c r="L80" s="47">
        <v>5.7264227090555467E-2</v>
      </c>
      <c r="M80" s="42">
        <f t="shared" si="14"/>
        <v>1.5037874760774847E-2</v>
      </c>
      <c r="N80" s="22">
        <f t="shared" si="11"/>
        <v>0.55881309369627541</v>
      </c>
    </row>
    <row r="81" spans="1:14" ht="18.75" x14ac:dyDescent="0.35">
      <c r="A81" s="44" t="s">
        <v>33</v>
      </c>
      <c r="B81" s="2" t="s">
        <v>56</v>
      </c>
      <c r="C81" s="19" t="s">
        <v>43</v>
      </c>
      <c r="D81" s="21">
        <v>16.039431959406855</v>
      </c>
      <c r="E81" s="19">
        <v>16.3</v>
      </c>
      <c r="F81" s="40">
        <f t="shared" si="15"/>
        <v>0.26056804059314587</v>
      </c>
      <c r="G81" s="22">
        <f t="shared" si="16"/>
        <v>1.7371202706209725</v>
      </c>
      <c r="H81" s="60" t="str">
        <f t="shared" si="8"/>
        <v/>
      </c>
      <c r="I81" s="19"/>
      <c r="J81" s="40">
        <f t="shared" si="17"/>
        <v>0.22356282735326616</v>
      </c>
      <c r="K81" s="47">
        <v>16.076437172646735</v>
      </c>
      <c r="L81" s="47">
        <v>8.4789459680824589E-2</v>
      </c>
      <c r="M81" s="42">
        <f t="shared" si="14"/>
        <v>5.2741449346183295E-3</v>
      </c>
      <c r="N81" s="22">
        <f t="shared" si="11"/>
        <v>2.6366818257225622</v>
      </c>
    </row>
    <row r="82" spans="1:14" ht="18.75" x14ac:dyDescent="0.35">
      <c r="A82" s="44" t="s">
        <v>34</v>
      </c>
      <c r="B82" s="2" t="s">
        <v>56</v>
      </c>
      <c r="C82" s="19" t="s">
        <v>43</v>
      </c>
      <c r="D82" s="21">
        <v>8.2443325194408921</v>
      </c>
      <c r="E82" s="19">
        <v>8.42</v>
      </c>
      <c r="F82" s="40">
        <f t="shared" si="15"/>
        <v>0.17566748055910786</v>
      </c>
      <c r="G82" s="22">
        <f t="shared" si="16"/>
        <v>1.1711165370607191</v>
      </c>
      <c r="H82" s="60" t="str">
        <f t="shared" si="8"/>
        <v/>
      </c>
      <c r="I82" s="19"/>
      <c r="J82" s="40">
        <f t="shared" si="17"/>
        <v>0.14948432778194665</v>
      </c>
      <c r="K82" s="48">
        <v>8.2705156722180533</v>
      </c>
      <c r="L82" s="49">
        <v>5.2209333337318052E-2</v>
      </c>
      <c r="M82" s="42">
        <f t="shared" si="14"/>
        <v>6.3127059311062442E-3</v>
      </c>
      <c r="N82" s="22">
        <f t="shared" si="11"/>
        <v>2.8631725062671625</v>
      </c>
    </row>
    <row r="83" spans="1:14" ht="18.75" x14ac:dyDescent="0.35">
      <c r="A83" s="44" t="s">
        <v>35</v>
      </c>
      <c r="B83" s="2" t="s">
        <v>56</v>
      </c>
      <c r="C83" s="19" t="s">
        <v>43</v>
      </c>
      <c r="D83" s="21">
        <v>20.940102272348167</v>
      </c>
      <c r="E83" s="19">
        <v>21.3</v>
      </c>
      <c r="F83" s="40">
        <f t="shared" si="15"/>
        <v>0.35989772765183403</v>
      </c>
      <c r="G83" s="22">
        <f t="shared" si="16"/>
        <v>2.3993181843455602</v>
      </c>
      <c r="H83" s="60" t="str">
        <f t="shared" si="8"/>
        <v>X</v>
      </c>
      <c r="I83" s="19"/>
      <c r="J83" s="40">
        <f t="shared" si="17"/>
        <v>0.35504634027784121</v>
      </c>
      <c r="K83" s="47">
        <v>20.94495365972216</v>
      </c>
      <c r="L83" s="47">
        <v>6.0416704674286746E-2</v>
      </c>
      <c r="M83" s="42">
        <f t="shared" si="14"/>
        <v>2.8845470682740191E-3</v>
      </c>
      <c r="N83" s="22">
        <f t="shared" si="11"/>
        <v>5.876625383524904</v>
      </c>
    </row>
    <row r="84" spans="1:14" ht="18.75" x14ac:dyDescent="0.35">
      <c r="A84" s="44" t="s">
        <v>36</v>
      </c>
      <c r="B84" s="2" t="s">
        <v>56</v>
      </c>
      <c r="C84" s="19" t="s">
        <v>43</v>
      </c>
      <c r="D84" s="21">
        <v>20.934026079869604</v>
      </c>
      <c r="E84" s="19">
        <v>21.3</v>
      </c>
      <c r="F84" s="40">
        <f t="shared" si="15"/>
        <v>0.36597392013039709</v>
      </c>
      <c r="G84" s="22">
        <f t="shared" si="16"/>
        <v>2.4398261342026473</v>
      </c>
      <c r="H84" s="60" t="str">
        <f t="shared" si="8"/>
        <v>X</v>
      </c>
      <c r="I84" s="19"/>
      <c r="J84" s="40">
        <f t="shared" si="17"/>
        <v>0.33985225917921369</v>
      </c>
      <c r="K84" s="47">
        <v>20.960147740820787</v>
      </c>
      <c r="L84" s="47">
        <v>5.8378769300559241E-2</v>
      </c>
      <c r="M84" s="42">
        <f t="shared" si="14"/>
        <v>2.7852269946964203E-3</v>
      </c>
      <c r="N84" s="22">
        <f>(E84-K84)/L84</f>
        <v>5.8215043456895561</v>
      </c>
    </row>
    <row r="85" spans="1:14" ht="18.75" x14ac:dyDescent="0.35">
      <c r="A85" s="44" t="s">
        <v>31</v>
      </c>
      <c r="B85" s="2" t="s">
        <v>57</v>
      </c>
      <c r="C85" s="19" t="s">
        <v>50</v>
      </c>
      <c r="D85" s="21">
        <v>5.0559711409923729</v>
      </c>
      <c r="E85" s="19">
        <v>5.39</v>
      </c>
      <c r="F85" s="26">
        <f>(E85-D85)/D85</f>
        <v>6.6066211553190257E-2</v>
      </c>
      <c r="G85" s="22">
        <f>(E85-D85)/(0.075*D85)</f>
        <v>0.88088282070920343</v>
      </c>
      <c r="H85" s="60" t="str">
        <f t="shared" si="8"/>
        <v/>
      </c>
      <c r="I85" s="19"/>
      <c r="J85" s="26">
        <f t="shared" si="9"/>
        <v>5.4665530397600658E-2</v>
      </c>
      <c r="K85" s="47">
        <v>5.1106249750743364</v>
      </c>
      <c r="L85" s="47">
        <v>0.1292310802072065</v>
      </c>
      <c r="M85" s="42">
        <f t="shared" si="14"/>
        <v>2.5286746892502474E-2</v>
      </c>
      <c r="N85" s="22">
        <f t="shared" si="11"/>
        <v>2.1618253478785365</v>
      </c>
    </row>
    <row r="86" spans="1:14" ht="18.75" x14ac:dyDescent="0.35">
      <c r="A86" s="44" t="s">
        <v>32</v>
      </c>
      <c r="B86" s="2" t="s">
        <v>57</v>
      </c>
      <c r="C86" s="19" t="s">
        <v>50</v>
      </c>
      <c r="D86" s="21">
        <v>4.0534273858831273</v>
      </c>
      <c r="E86" s="19">
        <v>4.38</v>
      </c>
      <c r="F86" s="26">
        <f>(E86-D86)/D86</f>
        <v>8.056703205149969E-2</v>
      </c>
      <c r="G86" s="22">
        <f>(E86-D86)/(0.075*D86)</f>
        <v>1.0742270940199958</v>
      </c>
      <c r="H86" s="60" t="str">
        <f t="shared" si="8"/>
        <v/>
      </c>
      <c r="I86" s="19"/>
      <c r="J86" s="26">
        <f t="shared" si="9"/>
        <v>6.0082510174707275E-2</v>
      </c>
      <c r="K86" s="47">
        <v>4.1317538568560597</v>
      </c>
      <c r="L86" s="47">
        <v>9.928598085693488E-2</v>
      </c>
      <c r="M86" s="42">
        <f t="shared" si="14"/>
        <v>2.4029984431958324E-2</v>
      </c>
      <c r="N86" s="22">
        <f t="shared" si="11"/>
        <v>2.5003141531295134</v>
      </c>
    </row>
    <row r="87" spans="1:14" x14ac:dyDescent="0.25">
      <c r="A87" s="46"/>
      <c r="B87" s="2"/>
      <c r="C87" s="28"/>
      <c r="F87" s="19"/>
      <c r="G87" s="26"/>
      <c r="H87" s="32"/>
      <c r="J87" s="42"/>
      <c r="M87" s="22"/>
    </row>
    <row r="89" spans="1:14" x14ac:dyDescent="0.25">
      <c r="F89" s="68" t="s">
        <v>58</v>
      </c>
      <c r="G89" s="68"/>
      <c r="H89" s="50">
        <f>COUNTA(G8:G86)</f>
        <v>39</v>
      </c>
    </row>
    <row r="90" spans="1:14" x14ac:dyDescent="0.25">
      <c r="F90" s="68" t="s">
        <v>59</v>
      </c>
      <c r="G90" s="68"/>
      <c r="H90" s="50">
        <f>COUNTIF(H8:H86,"=X")</f>
        <v>3</v>
      </c>
    </row>
    <row r="91" spans="1:14" x14ac:dyDescent="0.25">
      <c r="F91" s="68" t="s">
        <v>67</v>
      </c>
      <c r="G91" s="68"/>
      <c r="H91" s="50">
        <f>COUNTIF(H8:H86,"=XX")</f>
        <v>1</v>
      </c>
    </row>
  </sheetData>
  <sheetProtection password="DC07" sheet="1" objects="1" scenarios="1" selectLockedCells="1" selectUnlockedCells="1"/>
  <mergeCells count="9">
    <mergeCell ref="D1:E1"/>
    <mergeCell ref="F91:G91"/>
    <mergeCell ref="F3:H3"/>
    <mergeCell ref="J3:N3"/>
    <mergeCell ref="A7:D7"/>
    <mergeCell ref="A50:H50"/>
    <mergeCell ref="A63:G63"/>
    <mergeCell ref="F89:G89"/>
    <mergeCell ref="F90:G90"/>
  </mergeCells>
  <pageMargins left="0.75" right="0.75" top="1" bottom="1" header="0.5" footer="0.5"/>
  <pageSetup paperSize="9" scale="57" orientation="portrait" r:id="rId1"/>
  <headerFooter alignWithMargins="0">
    <oddHeader>&amp;CDefinitieve rapportering resultaten LABS 2012 - v1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6"/>
  <dimension ref="A1:O91"/>
  <sheetViews>
    <sheetView zoomScale="75" zoomScaleNormal="75" workbookViewId="0">
      <pane ySplit="5" topLeftCell="A18" activePane="bottomLeft" state="frozen"/>
      <selection activeCell="E3" sqref="E3"/>
      <selection pane="bottomLeft" activeCell="D51" sqref="D51:D60"/>
    </sheetView>
  </sheetViews>
  <sheetFormatPr defaultRowHeight="15.75" x14ac:dyDescent="0.25"/>
  <cols>
    <col min="1" max="1" width="19.85546875" style="17" bestFit="1" customWidth="1"/>
    <col min="2" max="2" width="26.5703125" style="24" bestFit="1" customWidth="1"/>
    <col min="3" max="3" width="16.5703125" style="19" bestFit="1" customWidth="1"/>
    <col min="4" max="4" width="12.7109375" style="21" bestFit="1" customWidth="1"/>
    <col min="5" max="5" width="10.28515625" style="29" bestFit="1" customWidth="1"/>
    <col min="6" max="6" width="14.5703125" style="25" bestFit="1" customWidth="1"/>
    <col min="7" max="7" width="9.85546875" style="18" bestFit="1" customWidth="1"/>
    <col min="8" max="8" width="12.140625" style="19" bestFit="1" customWidth="1"/>
    <col min="9" max="9" width="9.140625" style="20"/>
    <col min="10" max="10" width="14.5703125" style="21" bestFit="1" customWidth="1"/>
    <col min="11" max="11" width="7.5703125" style="22" bestFit="1" customWidth="1"/>
    <col min="12" max="12" width="10.85546875" style="22" bestFit="1" customWidth="1"/>
    <col min="13" max="14" width="10.85546875" style="17" bestFit="1" customWidth="1"/>
    <col min="15" max="16384" width="9.140625" style="17"/>
  </cols>
  <sheetData>
    <row r="1" spans="1:15" x14ac:dyDescent="0.25">
      <c r="A1" s="1" t="s">
        <v>44</v>
      </c>
      <c r="B1" s="2"/>
      <c r="C1" s="3" t="s">
        <v>45</v>
      </c>
      <c r="D1" s="67" t="s">
        <v>68</v>
      </c>
      <c r="E1" s="67"/>
      <c r="F1" s="5">
        <v>17</v>
      </c>
    </row>
    <row r="2" spans="1:15" x14ac:dyDescent="0.25">
      <c r="B2" s="6"/>
      <c r="C2" s="23"/>
      <c r="D2" s="4"/>
      <c r="F2" s="5"/>
    </row>
    <row r="3" spans="1:15" ht="47.25" customHeight="1" x14ac:dyDescent="0.25">
      <c r="A3" s="52"/>
      <c r="B3" s="52"/>
      <c r="C3" s="52"/>
      <c r="D3" s="52"/>
      <c r="E3" s="52"/>
      <c r="F3" s="69" t="s">
        <v>60</v>
      </c>
      <c r="G3" s="69"/>
      <c r="H3" s="69"/>
      <c r="I3" s="53"/>
      <c r="J3" s="70" t="s">
        <v>61</v>
      </c>
      <c r="K3" s="70"/>
      <c r="L3" s="70"/>
      <c r="M3" s="70"/>
      <c r="N3" s="70"/>
      <c r="O3" s="22"/>
    </row>
    <row r="4" spans="1:15" s="9" customFormat="1" x14ac:dyDescent="0.25">
      <c r="A4" s="1" t="s">
        <v>0</v>
      </c>
      <c r="B4" s="6" t="s">
        <v>1</v>
      </c>
      <c r="C4" s="7" t="s">
        <v>2</v>
      </c>
      <c r="D4" s="8" t="s">
        <v>3</v>
      </c>
      <c r="E4" s="9" t="s">
        <v>4</v>
      </c>
      <c r="F4" s="10" t="s">
        <v>5</v>
      </c>
      <c r="G4" s="11" t="s">
        <v>9</v>
      </c>
      <c r="H4" s="12" t="s">
        <v>10</v>
      </c>
      <c r="I4" s="12"/>
      <c r="J4" s="10" t="s">
        <v>5</v>
      </c>
      <c r="K4" s="13" t="s">
        <v>6</v>
      </c>
      <c r="L4" s="12" t="s">
        <v>7</v>
      </c>
      <c r="M4" s="14" t="s">
        <v>8</v>
      </c>
      <c r="N4" s="12" t="s">
        <v>9</v>
      </c>
    </row>
    <row r="5" spans="1:15" s="9" customFormat="1" x14ac:dyDescent="0.25">
      <c r="A5" s="1"/>
      <c r="B5" s="6"/>
      <c r="C5" s="7"/>
      <c r="D5" s="15"/>
      <c r="F5" s="10" t="s">
        <v>11</v>
      </c>
      <c r="G5" s="10" t="s">
        <v>11</v>
      </c>
      <c r="J5" s="10" t="s">
        <v>51</v>
      </c>
      <c r="K5" s="13"/>
      <c r="L5" s="12" t="s">
        <v>52</v>
      </c>
      <c r="M5" s="12" t="s">
        <v>52</v>
      </c>
      <c r="N5" s="12" t="s">
        <v>52</v>
      </c>
    </row>
    <row r="6" spans="1:15" x14ac:dyDescent="0.25">
      <c r="E6" s="25"/>
      <c r="F6" s="17"/>
      <c r="G6" s="17"/>
      <c r="H6" s="25"/>
      <c r="I6" s="25"/>
      <c r="J6" s="18"/>
      <c r="K6" s="19"/>
      <c r="L6" s="20"/>
      <c r="M6" s="21"/>
      <c r="N6" s="22"/>
    </row>
    <row r="7" spans="1:15" x14ac:dyDescent="0.25">
      <c r="A7" s="71" t="s">
        <v>46</v>
      </c>
      <c r="B7" s="71"/>
      <c r="C7" s="71"/>
      <c r="D7" s="71"/>
      <c r="E7" s="25"/>
      <c r="F7" s="17"/>
      <c r="G7" s="17"/>
      <c r="H7" s="25"/>
      <c r="I7" s="25"/>
      <c r="J7" s="26"/>
      <c r="K7" s="19"/>
      <c r="L7" s="20"/>
      <c r="M7" s="21"/>
      <c r="N7" s="22"/>
    </row>
    <row r="8" spans="1:15" ht="13.5" customHeight="1" x14ac:dyDescent="0.25">
      <c r="A8" s="1" t="s">
        <v>13</v>
      </c>
      <c r="B8" s="27" t="s">
        <v>14</v>
      </c>
      <c r="C8" s="28" t="s">
        <v>15</v>
      </c>
      <c r="D8" s="21">
        <v>34.049999999999997</v>
      </c>
      <c r="E8" s="65">
        <v>34.799999999999997</v>
      </c>
      <c r="F8" s="38">
        <f>(E8-D8)/D8</f>
        <v>2.2026431718061675E-2</v>
      </c>
      <c r="G8" s="22">
        <f>(E8-D8)/(D8*0.04)</f>
        <v>0.55066079295154191</v>
      </c>
      <c r="H8" s="60" t="str">
        <f t="shared" ref="H8:H48" si="0">IF(ABS(G8)&gt;2,IF(ABS(G8)&gt;3,"XX","X"),"")</f>
        <v/>
      </c>
      <c r="I8" s="29"/>
      <c r="J8" s="30"/>
      <c r="K8" s="31"/>
      <c r="L8" s="20"/>
      <c r="M8" s="21"/>
      <c r="N8" s="22"/>
    </row>
    <row r="9" spans="1:15" x14ac:dyDescent="0.25">
      <c r="A9" s="1" t="s">
        <v>16</v>
      </c>
      <c r="B9" s="27" t="s">
        <v>17</v>
      </c>
      <c r="C9" s="28" t="s">
        <v>18</v>
      </c>
      <c r="D9" s="21">
        <v>129.56</v>
      </c>
      <c r="E9" s="65">
        <v>128.6</v>
      </c>
      <c r="F9" s="40">
        <f>E9-D9</f>
        <v>-0.96000000000000796</v>
      </c>
      <c r="G9" s="22">
        <f>(E9-D9)/1</f>
        <v>-0.96000000000000796</v>
      </c>
      <c r="H9" s="60" t="str">
        <f t="shared" si="0"/>
        <v/>
      </c>
      <c r="I9" s="32"/>
      <c r="J9" s="32"/>
      <c r="K9" s="31"/>
      <c r="L9" s="20"/>
      <c r="M9" s="21"/>
      <c r="N9" s="22"/>
    </row>
    <row r="10" spans="1:15" x14ac:dyDescent="0.25">
      <c r="A10" s="1"/>
      <c r="B10" s="27"/>
      <c r="C10" s="28"/>
      <c r="D10" s="17"/>
      <c r="E10" s="17"/>
      <c r="F10" s="37"/>
      <c r="G10" s="22"/>
      <c r="H10" s="60" t="str">
        <f t="shared" si="0"/>
        <v/>
      </c>
      <c r="I10" s="29"/>
      <c r="J10" s="30"/>
      <c r="K10" s="19"/>
      <c r="L10" s="20"/>
      <c r="M10" s="21"/>
      <c r="N10" s="22"/>
    </row>
    <row r="11" spans="1:15" x14ac:dyDescent="0.25">
      <c r="A11" s="33" t="s">
        <v>19</v>
      </c>
      <c r="B11" s="34" t="s">
        <v>20</v>
      </c>
      <c r="C11" s="35" t="s">
        <v>21</v>
      </c>
      <c r="D11" s="32">
        <v>6.78</v>
      </c>
      <c r="E11" s="65">
        <v>5.19</v>
      </c>
      <c r="F11" s="38">
        <f>(E11-D11)/D11</f>
        <v>-0.23451327433628316</v>
      </c>
      <c r="G11" s="22">
        <f>(E11-D11)/((12.5-0.53*D11)/2/100*D11)</f>
        <v>-5.2660560558750404</v>
      </c>
      <c r="H11" s="60" t="str">
        <f t="shared" si="0"/>
        <v>XX</v>
      </c>
      <c r="I11" s="21"/>
      <c r="J11" s="30"/>
      <c r="K11" s="19"/>
      <c r="L11" s="20"/>
      <c r="M11" s="21"/>
      <c r="N11" s="22"/>
    </row>
    <row r="12" spans="1:15" x14ac:dyDescent="0.25">
      <c r="A12" s="33"/>
      <c r="B12" s="34" t="s">
        <v>20</v>
      </c>
      <c r="C12" s="35" t="s">
        <v>21</v>
      </c>
      <c r="D12" s="32">
        <v>5.94</v>
      </c>
      <c r="E12" s="65">
        <v>3.72</v>
      </c>
      <c r="F12" s="38">
        <f t="shared" ref="F12:F16" si="1">(E12-D12)/D12</f>
        <v>-0.37373737373737376</v>
      </c>
      <c r="G12" s="22">
        <f>(E12-D12)/((12.5-0.53*D12)/2/100*D12)</f>
        <v>-7.9928435966845699</v>
      </c>
      <c r="H12" s="60" t="str">
        <f t="shared" si="0"/>
        <v>XX</v>
      </c>
      <c r="I12" s="21"/>
      <c r="J12" s="30"/>
      <c r="K12" s="19"/>
      <c r="L12" s="20"/>
      <c r="M12" s="21"/>
      <c r="N12" s="22"/>
    </row>
    <row r="13" spans="1:15" s="20" customFormat="1" x14ac:dyDescent="0.25">
      <c r="A13" s="36"/>
      <c r="B13" s="34" t="s">
        <v>20</v>
      </c>
      <c r="C13" s="35" t="s">
        <v>21</v>
      </c>
      <c r="D13" s="32"/>
      <c r="E13" s="32"/>
      <c r="F13" s="38"/>
      <c r="G13" s="22"/>
      <c r="H13" s="60" t="str">
        <f t="shared" si="0"/>
        <v/>
      </c>
      <c r="I13" s="21"/>
      <c r="J13" s="30"/>
      <c r="K13" s="19"/>
      <c r="M13" s="21"/>
      <c r="N13" s="22"/>
    </row>
    <row r="14" spans="1:15" s="20" customFormat="1" x14ac:dyDescent="0.25">
      <c r="A14" s="36"/>
      <c r="B14" s="34"/>
      <c r="C14" s="35"/>
      <c r="D14" s="32"/>
      <c r="E14" s="32"/>
      <c r="F14" s="38"/>
      <c r="G14" s="22"/>
      <c r="H14" s="60" t="str">
        <f t="shared" si="0"/>
        <v/>
      </c>
      <c r="I14" s="21"/>
      <c r="J14" s="30"/>
      <c r="K14" s="19"/>
      <c r="M14" s="21"/>
      <c r="N14" s="22"/>
    </row>
    <row r="15" spans="1:15" s="20" customFormat="1" x14ac:dyDescent="0.25">
      <c r="A15" s="33" t="s">
        <v>22</v>
      </c>
      <c r="B15" s="34" t="s">
        <v>20</v>
      </c>
      <c r="C15" s="35" t="s">
        <v>21</v>
      </c>
      <c r="D15" s="32">
        <v>10.8</v>
      </c>
      <c r="E15" s="65">
        <v>10.49</v>
      </c>
      <c r="F15" s="38">
        <f t="shared" si="1"/>
        <v>-2.8703703703703749E-2</v>
      </c>
      <c r="G15" s="22">
        <f>(E15-D15)/((12.5-0.53*D15)/2/100*D15)</f>
        <v>-0.84721675630766691</v>
      </c>
      <c r="H15" s="60" t="str">
        <f t="shared" si="0"/>
        <v/>
      </c>
      <c r="I15" s="21"/>
      <c r="J15" s="30"/>
      <c r="K15" s="19"/>
      <c r="M15" s="21"/>
      <c r="N15" s="22"/>
    </row>
    <row r="16" spans="1:15" s="20" customFormat="1" x14ac:dyDescent="0.25">
      <c r="A16" s="33"/>
      <c r="B16" s="34" t="s">
        <v>20</v>
      </c>
      <c r="C16" s="35" t="s">
        <v>21</v>
      </c>
      <c r="D16" s="32">
        <v>10.8</v>
      </c>
      <c r="E16" s="65">
        <v>9.76</v>
      </c>
      <c r="F16" s="38">
        <f t="shared" si="1"/>
        <v>-9.629629629629638E-2</v>
      </c>
      <c r="G16" s="22">
        <f>(E16-D16)/((12.5-0.53*D16)/2/100*D16)</f>
        <v>-2.8422755695482995</v>
      </c>
      <c r="H16" s="60" t="str">
        <f t="shared" si="0"/>
        <v>X</v>
      </c>
      <c r="I16" s="21"/>
      <c r="J16" s="30"/>
      <c r="K16" s="19"/>
      <c r="M16" s="21"/>
      <c r="N16" s="22"/>
    </row>
    <row r="17" spans="1:14" s="20" customFormat="1" x14ac:dyDescent="0.25">
      <c r="A17" s="36"/>
      <c r="B17" s="34" t="s">
        <v>20</v>
      </c>
      <c r="C17" s="35" t="s">
        <v>21</v>
      </c>
      <c r="D17" s="32"/>
      <c r="E17" s="32"/>
      <c r="F17" s="38"/>
      <c r="G17" s="22"/>
      <c r="H17" s="60" t="str">
        <f t="shared" si="0"/>
        <v/>
      </c>
      <c r="I17" s="19"/>
      <c r="J17" s="37"/>
      <c r="K17" s="19"/>
      <c r="M17" s="21"/>
      <c r="N17" s="22"/>
    </row>
    <row r="18" spans="1:14" s="20" customFormat="1" x14ac:dyDescent="0.25">
      <c r="A18" s="36"/>
      <c r="B18" s="34"/>
      <c r="C18" s="35"/>
      <c r="D18" s="17"/>
      <c r="E18" s="17"/>
      <c r="F18" s="37"/>
      <c r="G18" s="22"/>
      <c r="H18" s="60" t="str">
        <f t="shared" si="0"/>
        <v/>
      </c>
      <c r="I18" s="19"/>
      <c r="J18" s="37"/>
      <c r="K18" s="19"/>
      <c r="M18" s="21"/>
      <c r="N18" s="22"/>
    </row>
    <row r="19" spans="1:14" s="20" customFormat="1" x14ac:dyDescent="0.25">
      <c r="A19" s="36"/>
      <c r="B19" s="34"/>
      <c r="C19" s="35"/>
      <c r="D19" s="17"/>
      <c r="E19" s="17"/>
      <c r="F19" s="37"/>
      <c r="G19" s="22"/>
      <c r="H19" s="60" t="str">
        <f t="shared" si="0"/>
        <v/>
      </c>
      <c r="I19" s="19"/>
      <c r="J19" s="37"/>
      <c r="K19" s="19"/>
      <c r="M19" s="21"/>
      <c r="N19" s="22"/>
    </row>
    <row r="20" spans="1:14" s="20" customFormat="1" ht="18" x14ac:dyDescent="0.25">
      <c r="A20" s="9" t="s">
        <v>23</v>
      </c>
      <c r="B20" s="24"/>
      <c r="C20" s="19" t="s">
        <v>53</v>
      </c>
      <c r="D20" s="21">
        <v>10.220000000000001</v>
      </c>
      <c r="E20" s="32">
        <v>8.3000000000000007</v>
      </c>
      <c r="F20" s="38">
        <f>(E20-D20)/D20</f>
        <v>-0.18786692759295498</v>
      </c>
      <c r="G20" s="22">
        <f>(E20-D20)/(D20*0.075)</f>
        <v>-2.5048923679060664</v>
      </c>
      <c r="H20" s="60" t="str">
        <f t="shared" si="0"/>
        <v>X</v>
      </c>
      <c r="I20" s="32"/>
      <c r="J20" s="30"/>
      <c r="K20" s="31"/>
      <c r="M20" s="21"/>
      <c r="N20" s="22"/>
    </row>
    <row r="21" spans="1:14" s="20" customFormat="1" ht="18" customHeight="1" x14ac:dyDescent="0.25">
      <c r="A21" s="17"/>
      <c r="B21" s="24"/>
      <c r="C21" s="19"/>
      <c r="D21" s="32"/>
      <c r="E21" s="32"/>
      <c r="F21" s="38"/>
      <c r="G21" s="22"/>
      <c r="H21" s="60" t="str">
        <f t="shared" si="0"/>
        <v/>
      </c>
      <c r="I21" s="32"/>
      <c r="J21" s="38"/>
      <c r="K21" s="19"/>
      <c r="M21" s="21"/>
      <c r="N21" s="22"/>
    </row>
    <row r="22" spans="1:14" s="20" customFormat="1" ht="18" customHeight="1" x14ac:dyDescent="0.25">
      <c r="A22" s="17"/>
      <c r="B22" s="24"/>
      <c r="C22" s="19"/>
      <c r="D22" s="17"/>
      <c r="E22" s="17"/>
      <c r="F22" s="37"/>
      <c r="G22" s="22"/>
      <c r="H22" s="60" t="str">
        <f t="shared" si="0"/>
        <v/>
      </c>
      <c r="I22" s="32"/>
      <c r="J22" s="38"/>
      <c r="K22" s="19"/>
      <c r="M22" s="21"/>
      <c r="N22" s="22"/>
    </row>
    <row r="23" spans="1:14" s="20" customFormat="1" x14ac:dyDescent="0.25">
      <c r="A23" s="17"/>
      <c r="B23" s="24"/>
      <c r="C23" s="19"/>
      <c r="D23" s="19"/>
      <c r="E23" s="58"/>
      <c r="F23" s="57"/>
      <c r="G23" s="22"/>
      <c r="H23" s="60" t="str">
        <f t="shared" si="0"/>
        <v/>
      </c>
      <c r="I23" s="29"/>
      <c r="J23" s="38"/>
      <c r="K23" s="19"/>
      <c r="M23" s="21"/>
      <c r="N23" s="22"/>
    </row>
    <row r="24" spans="1:14" s="20" customFormat="1" x14ac:dyDescent="0.25">
      <c r="A24" s="33" t="s">
        <v>47</v>
      </c>
      <c r="B24" s="27"/>
      <c r="C24" s="28"/>
      <c r="D24" s="19"/>
      <c r="E24" s="29"/>
      <c r="F24" s="38"/>
      <c r="G24" s="22"/>
      <c r="H24" s="60" t="str">
        <f t="shared" si="0"/>
        <v/>
      </c>
      <c r="I24" s="29"/>
      <c r="J24" s="38"/>
      <c r="K24" s="19"/>
      <c r="M24" s="21"/>
      <c r="N24" s="22"/>
    </row>
    <row r="25" spans="1:14" s="20" customFormat="1" x14ac:dyDescent="0.25">
      <c r="A25" s="33" t="s">
        <v>24</v>
      </c>
      <c r="B25" s="34" t="s">
        <v>25</v>
      </c>
      <c r="C25" s="35" t="s">
        <v>26</v>
      </c>
      <c r="D25" s="21">
        <v>5.62</v>
      </c>
      <c r="E25" s="21">
        <v>5.35</v>
      </c>
      <c r="F25" s="38">
        <f>(E25-D25)/D25</f>
        <v>-4.8042704626334601E-2</v>
      </c>
      <c r="G25" s="22">
        <f>(E25-D25)/(D25*0.075)</f>
        <v>-0.64056939501779475</v>
      </c>
      <c r="H25" s="60" t="str">
        <f t="shared" si="0"/>
        <v/>
      </c>
      <c r="I25" s="29"/>
      <c r="J25" s="38"/>
      <c r="K25" s="19"/>
      <c r="M25" s="21"/>
      <c r="N25" s="22"/>
    </row>
    <row r="26" spans="1:14" s="20" customFormat="1" x14ac:dyDescent="0.25">
      <c r="A26" s="36"/>
      <c r="B26" s="34" t="s">
        <v>25</v>
      </c>
      <c r="C26" s="35" t="s">
        <v>26</v>
      </c>
      <c r="D26" s="21">
        <v>11.69</v>
      </c>
      <c r="E26" s="21">
        <v>11.6</v>
      </c>
      <c r="F26" s="38">
        <f t="shared" ref="F26:F27" si="2">(E26-D26)/D26</f>
        <v>-7.6988879384088851E-3</v>
      </c>
      <c r="G26" s="22">
        <f t="shared" ref="G26:G27" si="3">(E26-D26)/(D26*0.075)</f>
        <v>-0.10265183917878513</v>
      </c>
      <c r="H26" s="60" t="str">
        <f t="shared" si="0"/>
        <v/>
      </c>
      <c r="I26" s="29"/>
      <c r="J26" s="38"/>
      <c r="K26" s="19"/>
      <c r="M26" s="21"/>
      <c r="N26" s="22"/>
    </row>
    <row r="27" spans="1:14" s="20" customFormat="1" x14ac:dyDescent="0.25">
      <c r="A27" s="36"/>
      <c r="B27" s="34" t="s">
        <v>25</v>
      </c>
      <c r="C27" s="35" t="s">
        <v>26</v>
      </c>
      <c r="D27" s="21">
        <v>19.66</v>
      </c>
      <c r="E27" s="21">
        <v>19.2</v>
      </c>
      <c r="F27" s="38">
        <f t="shared" si="2"/>
        <v>-2.3397761953204518E-2</v>
      </c>
      <c r="G27" s="22">
        <f t="shared" si="3"/>
        <v>-0.31197015937606026</v>
      </c>
      <c r="H27" s="60" t="str">
        <f t="shared" si="0"/>
        <v/>
      </c>
      <c r="I27" s="29"/>
      <c r="J27" s="38"/>
      <c r="K27" s="19"/>
      <c r="M27" s="21"/>
      <c r="N27" s="22"/>
    </row>
    <row r="28" spans="1:14" s="20" customFormat="1" x14ac:dyDescent="0.25">
      <c r="A28" s="36"/>
      <c r="B28" s="34" t="s">
        <v>25</v>
      </c>
      <c r="C28" s="35" t="s">
        <v>26</v>
      </c>
      <c r="D28" s="21"/>
      <c r="E28" s="21">
        <v>0</v>
      </c>
      <c r="F28" s="39"/>
      <c r="G28" s="22"/>
      <c r="H28" s="60" t="str">
        <f t="shared" si="0"/>
        <v/>
      </c>
      <c r="I28" s="29"/>
      <c r="J28" s="38"/>
      <c r="K28" s="19"/>
      <c r="M28" s="21"/>
      <c r="N28" s="22"/>
    </row>
    <row r="29" spans="1:14" s="20" customFormat="1" x14ac:dyDescent="0.25">
      <c r="A29" s="36"/>
      <c r="B29" s="34" t="s">
        <v>25</v>
      </c>
      <c r="C29" s="35" t="s">
        <v>26</v>
      </c>
      <c r="D29" s="21"/>
      <c r="E29" s="21">
        <v>0</v>
      </c>
      <c r="F29" s="39"/>
      <c r="G29" s="22"/>
      <c r="H29" s="60" t="str">
        <f t="shared" si="0"/>
        <v/>
      </c>
      <c r="I29" s="29"/>
      <c r="J29" s="38"/>
      <c r="K29" s="19"/>
      <c r="M29" s="21"/>
      <c r="N29" s="22"/>
    </row>
    <row r="30" spans="1:14" s="20" customFormat="1" x14ac:dyDescent="0.25">
      <c r="A30" s="36"/>
      <c r="B30" s="34"/>
      <c r="C30" s="35"/>
      <c r="D30" s="21"/>
      <c r="E30" s="21"/>
      <c r="F30" s="39"/>
      <c r="G30" s="22"/>
      <c r="H30" s="60" t="str">
        <f t="shared" si="0"/>
        <v/>
      </c>
      <c r="I30" s="29"/>
      <c r="J30" s="38"/>
      <c r="K30" s="19"/>
      <c r="M30" s="21"/>
      <c r="N30" s="22"/>
    </row>
    <row r="31" spans="1:14" s="20" customFormat="1" x14ac:dyDescent="0.25">
      <c r="A31" s="33" t="s">
        <v>24</v>
      </c>
      <c r="B31" s="34" t="s">
        <v>25</v>
      </c>
      <c r="C31" s="35" t="s">
        <v>26</v>
      </c>
      <c r="D31" s="21"/>
      <c r="E31" s="21"/>
      <c r="F31" s="39"/>
      <c r="G31" s="22"/>
      <c r="H31" s="60" t="str">
        <f t="shared" si="0"/>
        <v/>
      </c>
      <c r="I31" s="29"/>
      <c r="J31" s="38"/>
      <c r="K31" s="19"/>
      <c r="M31" s="21"/>
      <c r="N31" s="22"/>
    </row>
    <row r="32" spans="1:14" s="20" customFormat="1" x14ac:dyDescent="0.25">
      <c r="A32" s="36"/>
      <c r="B32" s="34" t="s">
        <v>25</v>
      </c>
      <c r="C32" s="35" t="s">
        <v>26</v>
      </c>
      <c r="D32" s="21"/>
      <c r="E32" s="21"/>
      <c r="F32" s="39"/>
      <c r="G32" s="22"/>
      <c r="H32" s="60" t="str">
        <f t="shared" si="0"/>
        <v/>
      </c>
      <c r="I32" s="29"/>
      <c r="J32" s="38"/>
      <c r="K32" s="19"/>
      <c r="M32" s="21"/>
      <c r="N32" s="22"/>
    </row>
    <row r="33" spans="1:14" s="20" customFormat="1" x14ac:dyDescent="0.25">
      <c r="A33" s="36"/>
      <c r="B33" s="34" t="s">
        <v>25</v>
      </c>
      <c r="C33" s="35" t="s">
        <v>26</v>
      </c>
      <c r="D33" s="21"/>
      <c r="E33" s="21"/>
      <c r="F33" s="39"/>
      <c r="G33" s="22"/>
      <c r="H33" s="60" t="str">
        <f t="shared" si="0"/>
        <v/>
      </c>
      <c r="I33" s="29"/>
      <c r="J33" s="38"/>
      <c r="K33" s="19"/>
      <c r="M33" s="21"/>
      <c r="N33" s="22"/>
    </row>
    <row r="34" spans="1:14" s="20" customFormat="1" x14ac:dyDescent="0.25">
      <c r="A34" s="36"/>
      <c r="B34" s="34" t="s">
        <v>25</v>
      </c>
      <c r="C34" s="35" t="s">
        <v>26</v>
      </c>
      <c r="D34" s="21"/>
      <c r="E34" s="21"/>
      <c r="F34" s="39"/>
      <c r="G34" s="22"/>
      <c r="H34" s="60" t="str">
        <f t="shared" si="0"/>
        <v/>
      </c>
      <c r="I34" s="29"/>
      <c r="J34" s="38"/>
      <c r="K34" s="19"/>
      <c r="M34" s="21"/>
      <c r="N34" s="22"/>
    </row>
    <row r="35" spans="1:14" s="20" customFormat="1" x14ac:dyDescent="0.25">
      <c r="A35" s="36"/>
      <c r="B35" s="34" t="s">
        <v>25</v>
      </c>
      <c r="C35" s="35" t="s">
        <v>26</v>
      </c>
      <c r="D35" s="21"/>
      <c r="E35" s="21"/>
      <c r="F35" s="39"/>
      <c r="G35" s="22"/>
      <c r="H35" s="60" t="str">
        <f t="shared" si="0"/>
        <v/>
      </c>
      <c r="I35" s="29"/>
      <c r="J35" s="38"/>
      <c r="K35" s="19"/>
      <c r="M35" s="21"/>
      <c r="N35" s="22"/>
    </row>
    <row r="36" spans="1:14" s="20" customFormat="1" x14ac:dyDescent="0.25">
      <c r="A36" s="33"/>
      <c r="B36" s="27"/>
      <c r="C36" s="28"/>
      <c r="D36" s="41"/>
      <c r="E36" s="21"/>
      <c r="F36" s="38"/>
      <c r="G36" s="22"/>
      <c r="H36" s="60" t="str">
        <f t="shared" si="0"/>
        <v/>
      </c>
      <c r="I36" s="29"/>
      <c r="J36" s="38"/>
      <c r="K36" s="19"/>
      <c r="M36" s="21"/>
      <c r="N36" s="22"/>
    </row>
    <row r="37" spans="1:14" s="20" customFormat="1" x14ac:dyDescent="0.25">
      <c r="A37" s="33" t="s">
        <v>27</v>
      </c>
      <c r="B37" s="34" t="s">
        <v>25</v>
      </c>
      <c r="C37" s="35" t="s">
        <v>26</v>
      </c>
      <c r="D37" s="21">
        <v>79.97</v>
      </c>
      <c r="E37" s="58">
        <v>79.599999999999994</v>
      </c>
      <c r="F37" s="38">
        <f>(E37-D37)/D37</f>
        <v>-4.6267350256346696E-3</v>
      </c>
      <c r="G37" s="22">
        <f>(E37-D37)/(D37*0.05)</f>
        <v>-9.2534700512693399E-2</v>
      </c>
      <c r="H37" s="60" t="str">
        <f t="shared" si="0"/>
        <v/>
      </c>
      <c r="I37" s="21"/>
      <c r="J37" s="39"/>
      <c r="K37" s="31"/>
      <c r="M37" s="21"/>
      <c r="N37" s="22"/>
    </row>
    <row r="38" spans="1:14" s="20" customFormat="1" x14ac:dyDescent="0.25">
      <c r="A38" s="36"/>
      <c r="B38" s="34" t="s">
        <v>25</v>
      </c>
      <c r="C38" s="35" t="s">
        <v>26</v>
      </c>
      <c r="D38" s="21">
        <v>131.44999999999999</v>
      </c>
      <c r="E38" s="21">
        <v>131</v>
      </c>
      <c r="F38" s="38">
        <f t="shared" ref="F38:F39" si="4">(E38-D38)/D38</f>
        <v>-3.4233548877899479E-3</v>
      </c>
      <c r="G38" s="22">
        <f t="shared" ref="G38:G39" si="5">(E38-D38)/(D38*0.05)</f>
        <v>-6.8467097755798956E-2</v>
      </c>
      <c r="H38" s="60" t="str">
        <f t="shared" si="0"/>
        <v/>
      </c>
      <c r="I38" s="21"/>
      <c r="J38" s="39"/>
      <c r="K38" s="31"/>
      <c r="M38" s="21"/>
      <c r="N38" s="22"/>
    </row>
    <row r="39" spans="1:14" s="20" customFormat="1" x14ac:dyDescent="0.25">
      <c r="A39" s="36"/>
      <c r="B39" s="34" t="s">
        <v>25</v>
      </c>
      <c r="C39" s="35" t="s">
        <v>26</v>
      </c>
      <c r="D39" s="21">
        <v>184.5</v>
      </c>
      <c r="E39" s="21">
        <v>184</v>
      </c>
      <c r="F39" s="38">
        <f t="shared" si="4"/>
        <v>-2.7100271002710027E-3</v>
      </c>
      <c r="G39" s="22">
        <f t="shared" si="5"/>
        <v>-5.4200542005420058E-2</v>
      </c>
      <c r="H39" s="60" t="str">
        <f t="shared" si="0"/>
        <v/>
      </c>
      <c r="I39" s="21"/>
      <c r="J39" s="39"/>
      <c r="K39" s="40"/>
      <c r="M39" s="21"/>
      <c r="N39" s="22"/>
    </row>
    <row r="40" spans="1:14" s="20" customFormat="1" x14ac:dyDescent="0.25">
      <c r="A40" s="36"/>
      <c r="B40" s="34" t="s">
        <v>25</v>
      </c>
      <c r="C40" s="35" t="s">
        <v>26</v>
      </c>
      <c r="D40" s="21"/>
      <c r="E40" s="21">
        <v>0</v>
      </c>
      <c r="F40" s="39"/>
      <c r="G40" s="22"/>
      <c r="H40" s="60" t="str">
        <f t="shared" si="0"/>
        <v/>
      </c>
      <c r="I40" s="21"/>
      <c r="J40" s="39"/>
      <c r="K40" s="21"/>
      <c r="M40" s="21"/>
      <c r="N40" s="22"/>
    </row>
    <row r="41" spans="1:14" s="20" customFormat="1" x14ac:dyDescent="0.25">
      <c r="A41" s="36"/>
      <c r="B41" s="34" t="s">
        <v>25</v>
      </c>
      <c r="C41" s="35" t="s">
        <v>26</v>
      </c>
      <c r="D41" s="21"/>
      <c r="E41" s="21">
        <v>0</v>
      </c>
      <c r="F41" s="39"/>
      <c r="G41" s="22"/>
      <c r="H41" s="60" t="str">
        <f t="shared" si="0"/>
        <v/>
      </c>
      <c r="I41" s="21"/>
      <c r="J41" s="39"/>
      <c r="K41" s="21"/>
      <c r="M41" s="21"/>
      <c r="N41" s="22"/>
    </row>
    <row r="42" spans="1:14" s="20" customFormat="1" x14ac:dyDescent="0.25">
      <c r="A42" s="36"/>
      <c r="B42" s="34"/>
      <c r="C42" s="35"/>
      <c r="D42" s="19"/>
      <c r="E42" s="58"/>
      <c r="F42" s="57"/>
      <c r="G42" s="22"/>
      <c r="H42" s="60" t="str">
        <f t="shared" si="0"/>
        <v/>
      </c>
      <c r="I42" s="21"/>
      <c r="J42" s="39"/>
      <c r="K42" s="21"/>
      <c r="M42" s="21"/>
      <c r="N42" s="22"/>
    </row>
    <row r="43" spans="1:14" s="20" customFormat="1" x14ac:dyDescent="0.25">
      <c r="A43" s="33" t="s">
        <v>27</v>
      </c>
      <c r="B43" s="34" t="s">
        <v>25</v>
      </c>
      <c r="C43" s="35" t="s">
        <v>26</v>
      </c>
      <c r="D43" s="19"/>
      <c r="E43" s="29"/>
      <c r="F43" s="57"/>
      <c r="G43" s="22"/>
      <c r="H43" s="60" t="str">
        <f t="shared" si="0"/>
        <v/>
      </c>
      <c r="I43" s="19"/>
      <c r="J43" s="39"/>
      <c r="K43" s="21"/>
      <c r="M43" s="21"/>
      <c r="N43" s="22"/>
    </row>
    <row r="44" spans="1:14" s="20" customFormat="1" x14ac:dyDescent="0.25">
      <c r="A44" s="36"/>
      <c r="B44" s="34" t="s">
        <v>25</v>
      </c>
      <c r="C44" s="35" t="s">
        <v>26</v>
      </c>
      <c r="D44" s="19"/>
      <c r="E44" s="29"/>
      <c r="F44" s="57"/>
      <c r="G44" s="22"/>
      <c r="H44" s="60" t="str">
        <f t="shared" si="0"/>
        <v/>
      </c>
      <c r="I44" s="21"/>
      <c r="J44" s="39"/>
      <c r="K44" s="41"/>
      <c r="M44" s="21"/>
      <c r="N44" s="22"/>
    </row>
    <row r="45" spans="1:14" s="22" customFormat="1" x14ac:dyDescent="0.25">
      <c r="A45" s="36"/>
      <c r="B45" s="34" t="s">
        <v>25</v>
      </c>
      <c r="C45" s="35" t="s">
        <v>26</v>
      </c>
      <c r="D45" s="19"/>
      <c r="E45" s="29"/>
      <c r="F45" s="57"/>
      <c r="H45" s="60" t="str">
        <f t="shared" si="0"/>
        <v/>
      </c>
      <c r="I45" s="21"/>
      <c r="J45" s="39"/>
      <c r="K45" s="21"/>
      <c r="L45" s="20"/>
      <c r="M45" s="21"/>
    </row>
    <row r="46" spans="1:14" s="22" customFormat="1" x14ac:dyDescent="0.25">
      <c r="A46" s="36"/>
      <c r="B46" s="34" t="s">
        <v>25</v>
      </c>
      <c r="C46" s="35" t="s">
        <v>26</v>
      </c>
      <c r="D46" s="19"/>
      <c r="E46" s="29"/>
      <c r="F46" s="38"/>
      <c r="G46" s="21"/>
      <c r="H46" s="60" t="str">
        <f t="shared" si="0"/>
        <v/>
      </c>
      <c r="I46" s="21"/>
      <c r="J46" s="39"/>
      <c r="K46" s="21"/>
      <c r="L46" s="20"/>
      <c r="M46" s="21"/>
    </row>
    <row r="47" spans="1:14" s="22" customFormat="1" x14ac:dyDescent="0.25">
      <c r="A47" s="36"/>
      <c r="B47" s="34" t="s">
        <v>25</v>
      </c>
      <c r="C47" s="35" t="s">
        <v>26</v>
      </c>
      <c r="D47" s="19"/>
      <c r="E47" s="29"/>
      <c r="F47" s="57"/>
      <c r="G47" s="21"/>
      <c r="H47" s="60" t="str">
        <f t="shared" si="0"/>
        <v/>
      </c>
      <c r="I47" s="21"/>
      <c r="J47" s="39"/>
      <c r="K47" s="21"/>
      <c r="L47" s="20"/>
      <c r="M47" s="21"/>
    </row>
    <row r="48" spans="1:14" s="22" customFormat="1" x14ac:dyDescent="0.25">
      <c r="A48" s="36"/>
      <c r="B48" s="34"/>
      <c r="C48" s="35"/>
      <c r="E48" s="39"/>
      <c r="H48" s="60" t="str">
        <f t="shared" si="0"/>
        <v/>
      </c>
      <c r="I48" s="39"/>
      <c r="J48" s="21"/>
      <c r="K48" s="21"/>
      <c r="L48" s="20"/>
      <c r="M48" s="21"/>
    </row>
    <row r="49" spans="1:14" x14ac:dyDescent="0.25">
      <c r="E49" s="25"/>
      <c r="F49" s="17"/>
      <c r="G49" s="17"/>
      <c r="H49" s="25"/>
      <c r="I49" s="25"/>
      <c r="J49" s="18"/>
      <c r="K49" s="19"/>
      <c r="L49" s="20"/>
      <c r="M49" s="21"/>
      <c r="N49" s="22"/>
    </row>
    <row r="50" spans="1:14" s="22" customFormat="1" x14ac:dyDescent="0.25">
      <c r="A50" s="71" t="s">
        <v>48</v>
      </c>
      <c r="B50" s="71"/>
      <c r="C50" s="71"/>
      <c r="D50" s="71"/>
      <c r="E50" s="71"/>
      <c r="F50" s="71"/>
      <c r="G50" s="71"/>
      <c r="H50" s="71"/>
      <c r="I50" s="54"/>
      <c r="J50" s="18"/>
      <c r="K50" s="19"/>
      <c r="L50" s="20"/>
      <c r="M50" s="21"/>
    </row>
    <row r="51" spans="1:14" s="22" customFormat="1" x14ac:dyDescent="0.25">
      <c r="A51" s="17"/>
      <c r="B51" s="24" t="s">
        <v>28</v>
      </c>
      <c r="C51" s="19" t="s">
        <v>29</v>
      </c>
      <c r="D51" s="32">
        <v>72.801864823674819</v>
      </c>
      <c r="E51" s="20">
        <v>72.2</v>
      </c>
      <c r="F51" s="26">
        <f t="shared" ref="F51:F60" si="6">(E51-D51)/D51</f>
        <v>-8.2671621823496577E-3</v>
      </c>
      <c r="G51" s="22">
        <f t="shared" ref="G51:G60" si="7">(E51-D51)/(0.075*D51)</f>
        <v>-0.11022882909799543</v>
      </c>
      <c r="H51" s="60" t="str">
        <f>IF(ABS(G51)&gt;2,IF(ABS(G51)&gt;3,"XX","X"),"")</f>
        <v/>
      </c>
      <c r="I51" s="20"/>
      <c r="J51" s="26">
        <f>(E51-K51)/K51</f>
        <v>-1.6267770640720561E-2</v>
      </c>
      <c r="K51" s="47">
        <v>73.393956043327989</v>
      </c>
      <c r="L51" s="47">
        <v>3.5439893023691846</v>
      </c>
      <c r="M51" s="42">
        <f>(L51/K51)</f>
        <v>4.8287209103117387E-2</v>
      </c>
      <c r="N51" s="22">
        <f>(E51-K51)/L51</f>
        <v>-0.33689606301289271</v>
      </c>
    </row>
    <row r="52" spans="1:14" s="22" customFormat="1" x14ac:dyDescent="0.25">
      <c r="A52" s="17"/>
      <c r="B52" s="24" t="s">
        <v>30</v>
      </c>
      <c r="C52" s="19" t="s">
        <v>29</v>
      </c>
      <c r="D52" s="43">
        <v>37.057140388760196</v>
      </c>
      <c r="E52" s="20">
        <v>36.200000000000003</v>
      </c>
      <c r="F52" s="26">
        <f t="shared" si="6"/>
        <v>-2.3130235624445876E-2</v>
      </c>
      <c r="G52" s="22">
        <f t="shared" si="7"/>
        <v>-0.30840314165927835</v>
      </c>
      <c r="H52" s="60" t="str">
        <f t="shared" ref="H52:H86" si="8">IF(ABS(G52)&gt;2,IF(ABS(G52)&gt;3,"XX","X"),"")</f>
        <v/>
      </c>
      <c r="I52" s="20"/>
      <c r="J52" s="26">
        <f t="shared" ref="J52:J86" si="9">(E52-K52)/K52</f>
        <v>-3.4220601216377024E-2</v>
      </c>
      <c r="K52" s="47">
        <v>37.482679839301888</v>
      </c>
      <c r="L52" s="47">
        <v>2.4447489834797431</v>
      </c>
      <c r="M52" s="42">
        <f t="shared" ref="M52:M60" si="10">(L52/K52)</f>
        <v>6.5223431034307722E-2</v>
      </c>
      <c r="N52" s="22">
        <f t="shared" ref="N52:N86" si="11">(E52-K52)/L52</f>
        <v>-0.52466729630302467</v>
      </c>
    </row>
    <row r="53" spans="1:14" s="22" customFormat="1" x14ac:dyDescent="0.25">
      <c r="A53" s="17"/>
      <c r="B53" s="24" t="s">
        <v>31</v>
      </c>
      <c r="C53" s="19" t="s">
        <v>29</v>
      </c>
      <c r="D53" s="43">
        <v>51.622655405343721</v>
      </c>
      <c r="E53" s="20">
        <v>51.1</v>
      </c>
      <c r="F53" s="26">
        <f t="shared" si="6"/>
        <v>-1.0124535462962974E-2</v>
      </c>
      <c r="G53" s="22">
        <f t="shared" si="7"/>
        <v>-0.13499380617283965</v>
      </c>
      <c r="H53" s="60" t="str">
        <f t="shared" si="8"/>
        <v/>
      </c>
      <c r="I53" s="20"/>
      <c r="J53" s="26">
        <f t="shared" si="9"/>
        <v>-3.547403352559611E-2</v>
      </c>
      <c r="K53" s="47">
        <v>52.979392754747643</v>
      </c>
      <c r="L53" s="47">
        <v>2.1086479681467494</v>
      </c>
      <c r="M53" s="42">
        <f t="shared" si="10"/>
        <v>3.9801286094540735E-2</v>
      </c>
      <c r="N53" s="22">
        <f t="shared" si="11"/>
        <v>-0.89127857429867918</v>
      </c>
    </row>
    <row r="54" spans="1:14" x14ac:dyDescent="0.25">
      <c r="B54" s="24" t="s">
        <v>35</v>
      </c>
      <c r="C54" s="19" t="s">
        <v>29</v>
      </c>
      <c r="D54" s="43">
        <v>105.27843992905528</v>
      </c>
      <c r="E54" s="20">
        <v>64.3</v>
      </c>
      <c r="F54" s="26"/>
      <c r="G54" s="22"/>
      <c r="H54" s="60"/>
      <c r="J54" s="26"/>
      <c r="K54" s="49"/>
      <c r="L54" s="47"/>
      <c r="M54" s="42"/>
      <c r="N54" s="22"/>
    </row>
    <row r="55" spans="1:14" x14ac:dyDescent="0.25">
      <c r="B55" s="24" t="s">
        <v>36</v>
      </c>
      <c r="C55" s="19" t="s">
        <v>29</v>
      </c>
      <c r="D55" s="43">
        <v>149.58798713206852</v>
      </c>
      <c r="E55" s="20">
        <v>96.4</v>
      </c>
      <c r="F55" s="26"/>
      <c r="G55" s="22"/>
      <c r="H55" s="60"/>
      <c r="J55" s="26"/>
      <c r="K55" s="49"/>
      <c r="L55" s="47"/>
      <c r="M55" s="42"/>
      <c r="N55" s="22"/>
    </row>
    <row r="56" spans="1:14" x14ac:dyDescent="0.25">
      <c r="B56" s="24" t="s">
        <v>37</v>
      </c>
      <c r="C56" s="19" t="s">
        <v>29</v>
      </c>
      <c r="D56" s="43">
        <v>173.77092371711555</v>
      </c>
      <c r="E56" s="20">
        <v>110.7</v>
      </c>
      <c r="F56" s="26"/>
      <c r="G56" s="22"/>
      <c r="H56" s="60"/>
      <c r="J56" s="26"/>
      <c r="K56" s="47"/>
      <c r="L56" s="47"/>
      <c r="M56" s="42"/>
      <c r="N56" s="22"/>
    </row>
    <row r="57" spans="1:14" x14ac:dyDescent="0.25">
      <c r="B57" s="24" t="s">
        <v>38</v>
      </c>
      <c r="C57" s="19" t="s">
        <v>29</v>
      </c>
      <c r="D57" s="43">
        <v>67.691344804873708</v>
      </c>
      <c r="E57" s="20">
        <v>62.4</v>
      </c>
      <c r="F57" s="26"/>
      <c r="G57" s="22"/>
      <c r="H57" s="60"/>
      <c r="J57" s="26"/>
      <c r="K57" s="47"/>
      <c r="L57" s="49"/>
      <c r="M57" s="42"/>
      <c r="N57" s="22"/>
    </row>
    <row r="58" spans="1:14" x14ac:dyDescent="0.25">
      <c r="B58" s="24" t="s">
        <v>39</v>
      </c>
      <c r="C58" s="19" t="s">
        <v>29</v>
      </c>
      <c r="D58" s="43">
        <v>61.98733361091962</v>
      </c>
      <c r="E58" s="20">
        <v>59.7</v>
      </c>
      <c r="F58" s="26"/>
      <c r="G58" s="22"/>
      <c r="H58" s="60"/>
      <c r="J58" s="26"/>
      <c r="K58" s="47"/>
      <c r="L58" s="49"/>
      <c r="M58" s="42"/>
      <c r="N58" s="22"/>
    </row>
    <row r="59" spans="1:14" x14ac:dyDescent="0.25">
      <c r="B59" s="24" t="s">
        <v>40</v>
      </c>
      <c r="C59" s="19" t="s">
        <v>29</v>
      </c>
      <c r="D59" s="43">
        <v>51.928193552520007</v>
      </c>
      <c r="E59" s="20">
        <v>48.3</v>
      </c>
      <c r="F59" s="26"/>
      <c r="G59" s="22"/>
      <c r="H59" s="60"/>
      <c r="J59" s="26"/>
      <c r="K59" s="47"/>
      <c r="L59" s="49"/>
      <c r="M59" s="42"/>
      <c r="N59" s="22"/>
    </row>
    <row r="60" spans="1:14" x14ac:dyDescent="0.25">
      <c r="B60" s="24" t="s">
        <v>41</v>
      </c>
      <c r="C60" s="19" t="s">
        <v>29</v>
      </c>
      <c r="D60" s="43">
        <v>72.801864823674819</v>
      </c>
      <c r="E60" s="20">
        <v>63.2</v>
      </c>
      <c r="F60" s="26">
        <f t="shared" si="6"/>
        <v>-0.13189036911252766</v>
      </c>
      <c r="G60" s="22">
        <f t="shared" si="7"/>
        <v>-1.7585382548337023</v>
      </c>
      <c r="H60" s="60" t="str">
        <f t="shared" si="8"/>
        <v/>
      </c>
      <c r="J60" s="26">
        <f t="shared" si="9"/>
        <v>-0.14283052823246398</v>
      </c>
      <c r="K60" s="47">
        <v>73.731043955260944</v>
      </c>
      <c r="L60" s="49">
        <v>4.4507705425646824</v>
      </c>
      <c r="M60" s="42">
        <f t="shared" si="10"/>
        <v>6.0364946755200606E-2</v>
      </c>
      <c r="N60" s="22">
        <f t="shared" si="11"/>
        <v>-2.366117025029244</v>
      </c>
    </row>
    <row r="61" spans="1:14" x14ac:dyDescent="0.25">
      <c r="E61" s="25"/>
      <c r="F61" s="26"/>
      <c r="G61" s="22"/>
      <c r="H61" s="60" t="str">
        <f t="shared" si="8"/>
        <v/>
      </c>
      <c r="I61" s="25"/>
      <c r="J61" s="26"/>
      <c r="K61" s="51"/>
      <c r="L61" s="51"/>
      <c r="M61" s="42"/>
      <c r="N61" s="22"/>
    </row>
    <row r="62" spans="1:14" x14ac:dyDescent="0.25">
      <c r="E62" s="25"/>
      <c r="F62" s="26"/>
      <c r="G62" s="22"/>
      <c r="H62" s="16" t="str">
        <f t="shared" si="8"/>
        <v/>
      </c>
      <c r="I62" s="25"/>
      <c r="J62" s="26"/>
      <c r="K62" s="51"/>
      <c r="L62" s="51"/>
      <c r="M62" s="42"/>
      <c r="N62" s="22"/>
    </row>
    <row r="63" spans="1:14" x14ac:dyDescent="0.25">
      <c r="A63" s="71" t="s">
        <v>49</v>
      </c>
      <c r="B63" s="71"/>
      <c r="C63" s="71"/>
      <c r="D63" s="71"/>
      <c r="E63" s="71"/>
      <c r="F63" s="71"/>
      <c r="G63" s="71"/>
      <c r="H63" s="16" t="str">
        <f t="shared" si="8"/>
        <v/>
      </c>
      <c r="I63" s="25"/>
      <c r="J63" s="26"/>
      <c r="K63" s="51"/>
      <c r="L63" s="51"/>
      <c r="M63" s="42"/>
      <c r="N63" s="22"/>
    </row>
    <row r="64" spans="1:14" x14ac:dyDescent="0.25">
      <c r="A64" s="33"/>
      <c r="E64" s="25"/>
      <c r="F64" s="26"/>
      <c r="G64" s="22"/>
      <c r="H64" s="16" t="str">
        <f t="shared" si="8"/>
        <v/>
      </c>
      <c r="I64" s="25"/>
      <c r="J64" s="26"/>
      <c r="K64" s="51"/>
      <c r="L64" s="51"/>
      <c r="M64" s="42"/>
      <c r="N64" s="22"/>
    </row>
    <row r="65" spans="1:14" x14ac:dyDescent="0.25">
      <c r="A65" s="44" t="s">
        <v>28</v>
      </c>
      <c r="B65" s="45" t="s">
        <v>42</v>
      </c>
      <c r="C65" s="19" t="s">
        <v>12</v>
      </c>
      <c r="D65" s="21">
        <v>130.09473586402876</v>
      </c>
      <c r="E65" s="19">
        <v>129.5</v>
      </c>
      <c r="F65" s="26">
        <f t="shared" ref="F65:F77" si="12">(E65-D65)/D65</f>
        <v>-4.5715597950893557E-3</v>
      </c>
      <c r="G65" s="22">
        <f t="shared" ref="G65:G77" si="13">(E65-D65)/(0.075*D65)</f>
        <v>-6.0954130601191411E-2</v>
      </c>
      <c r="H65" s="60" t="str">
        <f t="shared" si="8"/>
        <v/>
      </c>
      <c r="I65" s="19"/>
      <c r="J65" s="26">
        <f t="shared" si="9"/>
        <v>-7.3496287988973124E-3</v>
      </c>
      <c r="K65" s="47">
        <v>130.45882392942195</v>
      </c>
      <c r="L65" s="47">
        <v>2.442515630067283</v>
      </c>
      <c r="M65" s="42">
        <f>(L65/K65)</f>
        <v>1.8722502292284043E-2</v>
      </c>
      <c r="N65" s="22">
        <f t="shared" si="11"/>
        <v>-0.39255590327401141</v>
      </c>
    </row>
    <row r="66" spans="1:14" x14ac:dyDescent="0.25">
      <c r="A66" s="44" t="s">
        <v>32</v>
      </c>
      <c r="B66" s="45" t="s">
        <v>42</v>
      </c>
      <c r="C66" s="19" t="s">
        <v>12</v>
      </c>
      <c r="D66" s="21">
        <v>260.64206000730655</v>
      </c>
      <c r="E66" s="19">
        <v>260.3</v>
      </c>
      <c r="F66" s="26">
        <f t="shared" si="12"/>
        <v>-1.3123745541949523E-3</v>
      </c>
      <c r="G66" s="22">
        <f t="shared" si="13"/>
        <v>-1.7498327389266034E-2</v>
      </c>
      <c r="H66" s="60" t="str">
        <f t="shared" si="8"/>
        <v/>
      </c>
      <c r="I66" s="19"/>
      <c r="J66" s="26">
        <f t="shared" si="9"/>
        <v>-1.5099766990418495E-3</v>
      </c>
      <c r="K66" s="47">
        <v>260.69364132398761</v>
      </c>
      <c r="L66" s="47">
        <v>4.3499701038654051</v>
      </c>
      <c r="M66" s="42">
        <f t="shared" ref="M66:M86" si="14">(L66/K66)</f>
        <v>1.6686138111283288E-2</v>
      </c>
      <c r="N66" s="22">
        <f t="shared" si="11"/>
        <v>-9.0492880316074595E-2</v>
      </c>
    </row>
    <row r="67" spans="1:14" x14ac:dyDescent="0.25">
      <c r="A67" s="44" t="s">
        <v>33</v>
      </c>
      <c r="B67" s="45" t="s">
        <v>42</v>
      </c>
      <c r="C67" s="19" t="s">
        <v>12</v>
      </c>
      <c r="D67" s="21">
        <v>104.32914340839557</v>
      </c>
      <c r="E67" s="19">
        <v>103.8</v>
      </c>
      <c r="F67" s="26">
        <f t="shared" si="12"/>
        <v>-5.0718657424823456E-3</v>
      </c>
      <c r="G67" s="22">
        <f t="shared" si="13"/>
        <v>-6.7624876566431277E-2</v>
      </c>
      <c r="H67" s="60" t="str">
        <f t="shared" si="8"/>
        <v/>
      </c>
      <c r="I67" s="19"/>
      <c r="J67" s="26">
        <f t="shared" si="9"/>
        <v>-1.9749331226376361E-2</v>
      </c>
      <c r="K67" s="47">
        <v>105.89128200224802</v>
      </c>
      <c r="L67" s="47">
        <v>3.276126837527273</v>
      </c>
      <c r="M67" s="42">
        <f t="shared" si="14"/>
        <v>3.0938588858124529E-2</v>
      </c>
      <c r="N67" s="22">
        <f t="shared" si="11"/>
        <v>-0.63833975482660554</v>
      </c>
    </row>
    <row r="68" spans="1:14" x14ac:dyDescent="0.25">
      <c r="A68" s="44" t="s">
        <v>35</v>
      </c>
      <c r="B68" s="45" t="s">
        <v>42</v>
      </c>
      <c r="C68" s="19" t="s">
        <v>12</v>
      </c>
      <c r="D68" s="21">
        <v>51.481174170863582</v>
      </c>
      <c r="E68" s="19">
        <v>49.8</v>
      </c>
      <c r="F68" s="26">
        <f t="shared" si="12"/>
        <v>-3.2656096096096168E-2</v>
      </c>
      <c r="G68" s="22">
        <f t="shared" si="13"/>
        <v>-0.43541461461461556</v>
      </c>
      <c r="H68" s="60" t="str">
        <f t="shared" si="8"/>
        <v/>
      </c>
      <c r="I68" s="19"/>
      <c r="J68" s="26">
        <f t="shared" si="9"/>
        <v>-4.3873706749653366E-2</v>
      </c>
      <c r="K68" s="47">
        <v>52.085169450476194</v>
      </c>
      <c r="L68" s="47">
        <v>2.1470032677235706</v>
      </c>
      <c r="M68" s="42">
        <f t="shared" si="14"/>
        <v>4.1221009557528498E-2</v>
      </c>
      <c r="N68" s="22">
        <f t="shared" si="11"/>
        <v>-1.0643530379434964</v>
      </c>
    </row>
    <row r="69" spans="1:14" ht="18.75" x14ac:dyDescent="0.35">
      <c r="A69" s="44" t="s">
        <v>32</v>
      </c>
      <c r="B69" s="2" t="s">
        <v>54</v>
      </c>
      <c r="C69" s="19" t="s">
        <v>12</v>
      </c>
      <c r="D69" s="21">
        <v>118.87204471386225</v>
      </c>
      <c r="E69" s="19">
        <v>125.8</v>
      </c>
      <c r="F69" s="26">
        <f t="shared" si="12"/>
        <v>5.8280778317678271E-2</v>
      </c>
      <c r="G69" s="22">
        <f t="shared" si="13"/>
        <v>0.77707704423571033</v>
      </c>
      <c r="H69" s="60" t="str">
        <f t="shared" si="8"/>
        <v/>
      </c>
      <c r="I69" s="19"/>
      <c r="J69" s="26">
        <f t="shared" si="9"/>
        <v>7.8569170576645558E-2</v>
      </c>
      <c r="K69" s="47">
        <v>116.63600576747652</v>
      </c>
      <c r="L69" s="47">
        <v>8.3513811278557739</v>
      </c>
      <c r="M69" s="42">
        <f t="shared" si="14"/>
        <v>7.1602084389831899E-2</v>
      </c>
      <c r="N69" s="22">
        <f t="shared" si="11"/>
        <v>1.0973028403598128</v>
      </c>
    </row>
    <row r="70" spans="1:14" ht="18.75" x14ac:dyDescent="0.35">
      <c r="A70" s="44" t="s">
        <v>33</v>
      </c>
      <c r="B70" s="2" t="s">
        <v>54</v>
      </c>
      <c r="C70" s="19" t="s">
        <v>12</v>
      </c>
      <c r="D70" s="21">
        <v>89.776175870431032</v>
      </c>
      <c r="E70" s="19">
        <v>68.3</v>
      </c>
      <c r="F70" s="26">
        <f t="shared" si="12"/>
        <v>-0.23921909863287569</v>
      </c>
      <c r="G70" s="22">
        <f t="shared" si="13"/>
        <v>-3.1895879817716759</v>
      </c>
      <c r="H70" s="60" t="str">
        <f t="shared" si="8"/>
        <v>XX</v>
      </c>
      <c r="I70" s="19"/>
      <c r="J70" s="26">
        <f t="shared" si="9"/>
        <v>-0.16518913116806286</v>
      </c>
      <c r="K70" s="47">
        <v>81.81493862863212</v>
      </c>
      <c r="L70" s="47">
        <v>10.138913327232238</v>
      </c>
      <c r="M70" s="42">
        <f t="shared" si="14"/>
        <v>0.12392496403687338</v>
      </c>
      <c r="N70" s="22">
        <f t="shared" si="11"/>
        <v>-1.3329770353527113</v>
      </c>
    </row>
    <row r="71" spans="1:14" ht="18.75" x14ac:dyDescent="0.35">
      <c r="A71" s="44" t="s">
        <v>34</v>
      </c>
      <c r="B71" s="2" t="s">
        <v>54</v>
      </c>
      <c r="C71" s="19" t="s">
        <v>12</v>
      </c>
      <c r="D71" s="21">
        <v>63.818542970216058</v>
      </c>
      <c r="E71" s="19">
        <v>61.7</v>
      </c>
      <c r="F71" s="26">
        <f t="shared" si="12"/>
        <v>-3.3196354407601769E-2</v>
      </c>
      <c r="G71" s="22">
        <f t="shared" si="13"/>
        <v>-0.44261805876802363</v>
      </c>
      <c r="H71" s="60" t="str">
        <f t="shared" si="8"/>
        <v/>
      </c>
      <c r="I71" s="19"/>
      <c r="J71" s="26">
        <f t="shared" si="9"/>
        <v>1.5758512409080608E-2</v>
      </c>
      <c r="K71" s="48">
        <v>60.742784083261817</v>
      </c>
      <c r="L71" s="49">
        <v>2.9850544300343693</v>
      </c>
      <c r="M71" s="42">
        <f t="shared" si="14"/>
        <v>4.9142535612833819E-2</v>
      </c>
      <c r="N71" s="22">
        <f t="shared" si="11"/>
        <v>0.32066950173741532</v>
      </c>
    </row>
    <row r="72" spans="1:14" ht="18.75" x14ac:dyDescent="0.35">
      <c r="A72" s="44" t="s">
        <v>35</v>
      </c>
      <c r="B72" s="2" t="s">
        <v>54</v>
      </c>
      <c r="C72" s="19" t="s">
        <v>12</v>
      </c>
      <c r="D72" s="21">
        <v>61.010575198184512</v>
      </c>
      <c r="E72" s="19">
        <v>64.3</v>
      </c>
      <c r="F72" s="26">
        <f t="shared" si="12"/>
        <v>5.3915649723514959E-2</v>
      </c>
      <c r="G72" s="22">
        <f t="shared" si="13"/>
        <v>0.71887532964686618</v>
      </c>
      <c r="H72" s="60" t="str">
        <f t="shared" si="8"/>
        <v/>
      </c>
      <c r="I72" s="19"/>
      <c r="J72" s="26">
        <f t="shared" si="9"/>
        <v>5.085558864757464E-2</v>
      </c>
      <c r="K72" s="47">
        <v>61.188236228302806</v>
      </c>
      <c r="L72" s="47">
        <v>2.9903950820414962</v>
      </c>
      <c r="M72" s="42">
        <f t="shared" si="14"/>
        <v>4.8872058852683184E-2</v>
      </c>
      <c r="N72" s="22">
        <f t="shared" si="11"/>
        <v>1.0405861721698788</v>
      </c>
    </row>
    <row r="73" spans="1:14" ht="18.75" x14ac:dyDescent="0.35">
      <c r="A73" s="44" t="s">
        <v>30</v>
      </c>
      <c r="B73" s="2" t="s">
        <v>55</v>
      </c>
      <c r="C73" s="19" t="s">
        <v>12</v>
      </c>
      <c r="D73" s="21">
        <v>82.716551145333838</v>
      </c>
      <c r="E73" s="19">
        <v>79.2</v>
      </c>
      <c r="F73" s="26">
        <f t="shared" si="12"/>
        <v>-4.2513270882815445E-2</v>
      </c>
      <c r="G73" s="22">
        <f t="shared" si="13"/>
        <v>-0.56684361177087261</v>
      </c>
      <c r="H73" s="60" t="str">
        <f t="shared" si="8"/>
        <v/>
      </c>
      <c r="I73" s="19"/>
      <c r="J73" s="26">
        <f t="shared" si="9"/>
        <v>-3.2506549877649296E-2</v>
      </c>
      <c r="K73" s="47">
        <v>81.861019307142854</v>
      </c>
      <c r="L73" s="47">
        <v>6.4230084151123892</v>
      </c>
      <c r="M73" s="42">
        <f t="shared" si="14"/>
        <v>7.8462355703307785E-2</v>
      </c>
      <c r="N73" s="22">
        <f t="shared" si="11"/>
        <v>-0.41429484988403037</v>
      </c>
    </row>
    <row r="74" spans="1:14" ht="18.75" x14ac:dyDescent="0.35">
      <c r="A74" s="44" t="s">
        <v>32</v>
      </c>
      <c r="B74" s="2" t="s">
        <v>55</v>
      </c>
      <c r="C74" s="19" t="s">
        <v>12</v>
      </c>
      <c r="D74" s="21">
        <v>278.6996621917412</v>
      </c>
      <c r="E74" s="19">
        <v>273.7</v>
      </c>
      <c r="F74" s="26">
        <f t="shared" si="12"/>
        <v>-1.7939247404977175E-2</v>
      </c>
      <c r="G74" s="22">
        <f t="shared" si="13"/>
        <v>-0.2391899653996957</v>
      </c>
      <c r="H74" s="60" t="str">
        <f t="shared" si="8"/>
        <v/>
      </c>
      <c r="I74" s="19"/>
      <c r="J74" s="26">
        <f t="shared" si="9"/>
        <v>-4.5798489120763546E-3</v>
      </c>
      <c r="K74" s="47">
        <v>274.959271922379</v>
      </c>
      <c r="L74" s="47">
        <v>8.7748291053850611</v>
      </c>
      <c r="M74" s="42">
        <f t="shared" si="14"/>
        <v>3.1913195885469883E-2</v>
      </c>
      <c r="N74" s="22">
        <f t="shared" si="11"/>
        <v>-0.14350956665426182</v>
      </c>
    </row>
    <row r="75" spans="1:14" ht="18.75" x14ac:dyDescent="0.35">
      <c r="A75" s="44" t="s">
        <v>33</v>
      </c>
      <c r="B75" s="2" t="s">
        <v>55</v>
      </c>
      <c r="C75" s="19" t="s">
        <v>12</v>
      </c>
      <c r="D75" s="21">
        <v>302.85375842028714</v>
      </c>
      <c r="E75" s="19">
        <v>281.39999999999998</v>
      </c>
      <c r="F75" s="26">
        <f t="shared" si="12"/>
        <v>-7.0838673200530583E-2</v>
      </c>
      <c r="G75" s="22">
        <f t="shared" si="13"/>
        <v>-0.94451564267374111</v>
      </c>
      <c r="H75" s="60" t="str">
        <f t="shared" si="8"/>
        <v/>
      </c>
      <c r="I75" s="19"/>
      <c r="J75" s="26">
        <f t="shared" si="9"/>
        <v>-4.653553088463875E-2</v>
      </c>
      <c r="K75" s="47">
        <v>295.13422798133962</v>
      </c>
      <c r="L75" s="47">
        <v>15.108691799904831</v>
      </c>
      <c r="M75" s="42">
        <f t="shared" si="14"/>
        <v>5.1192611250973248E-2</v>
      </c>
      <c r="N75" s="22">
        <f t="shared" si="11"/>
        <v>-0.90902827082793192</v>
      </c>
    </row>
    <row r="76" spans="1:14" ht="18.75" x14ac:dyDescent="0.35">
      <c r="A76" s="44" t="s">
        <v>36</v>
      </c>
      <c r="B76" s="2" t="s">
        <v>55</v>
      </c>
      <c r="C76" s="19" t="s">
        <v>12</v>
      </c>
      <c r="D76" s="21">
        <v>31.45863895680522</v>
      </c>
      <c r="E76" s="19">
        <v>29</v>
      </c>
      <c r="F76" s="26">
        <f t="shared" si="12"/>
        <v>-7.8154651260694832E-2</v>
      </c>
      <c r="G76" s="22">
        <f>(E76-D76)/4.53181</f>
        <v>-0.54252913445294937</v>
      </c>
      <c r="H76" s="60" t="str">
        <f t="shared" si="8"/>
        <v/>
      </c>
      <c r="I76" s="19"/>
      <c r="J76" s="26">
        <f t="shared" si="9"/>
        <v>-8.9818521918265865E-2</v>
      </c>
      <c r="K76" s="47">
        <v>31.86177778646887</v>
      </c>
      <c r="L76" s="47">
        <v>6.2129923510420459</v>
      </c>
      <c r="M76" s="42">
        <f t="shared" si="14"/>
        <v>0.19499829522006751</v>
      </c>
      <c r="N76" s="22">
        <f t="shared" si="11"/>
        <v>-0.46061183159011804</v>
      </c>
    </row>
    <row r="77" spans="1:14" ht="18.75" x14ac:dyDescent="0.35">
      <c r="A77" s="44" t="s">
        <v>37</v>
      </c>
      <c r="B77" s="2" t="s">
        <v>55</v>
      </c>
      <c r="C77" s="19" t="s">
        <v>12</v>
      </c>
      <c r="D77" s="21">
        <v>68.68272546765597</v>
      </c>
      <c r="E77" s="19">
        <v>65.8</v>
      </c>
      <c r="F77" s="26">
        <f t="shared" si="12"/>
        <v>-4.1971623112328361E-2</v>
      </c>
      <c r="G77" s="22">
        <f t="shared" si="13"/>
        <v>-0.55962164149771154</v>
      </c>
      <c r="H77" s="60" t="str">
        <f t="shared" si="8"/>
        <v/>
      </c>
      <c r="I77" s="19"/>
      <c r="J77" s="26">
        <f t="shared" si="9"/>
        <v>-1.7887430398908555E-2</v>
      </c>
      <c r="K77" s="48">
        <v>66.998429748970878</v>
      </c>
      <c r="L77" s="49">
        <v>5.3563465709138791</v>
      </c>
      <c r="M77" s="42">
        <f t="shared" si="14"/>
        <v>7.9947344900216183E-2</v>
      </c>
      <c r="N77" s="22">
        <f t="shared" si="11"/>
        <v>-0.22374014323095032</v>
      </c>
    </row>
    <row r="78" spans="1:14" ht="18.75" x14ac:dyDescent="0.35">
      <c r="A78" s="44" t="s">
        <v>30</v>
      </c>
      <c r="B78" s="2" t="s">
        <v>56</v>
      </c>
      <c r="C78" s="19" t="s">
        <v>43</v>
      </c>
      <c r="D78" s="21">
        <v>5.1976931925557697</v>
      </c>
      <c r="E78" s="19">
        <v>5.2</v>
      </c>
      <c r="F78" s="40">
        <f t="shared" ref="F78:F84" si="15">(E78-D78)</f>
        <v>2.3068074442305075E-3</v>
      </c>
      <c r="G78" s="22">
        <f t="shared" ref="G78:G84" si="16">(E78-D78)/(0.15)</f>
        <v>1.5378716294870051E-2</v>
      </c>
      <c r="H78" s="60" t="str">
        <f t="shared" si="8"/>
        <v/>
      </c>
      <c r="I78" s="19"/>
      <c r="J78" s="40">
        <f>(E78-K78)</f>
        <v>-2.9542425175726805E-2</v>
      </c>
      <c r="K78" s="47">
        <v>5.229542425175727</v>
      </c>
      <c r="L78" s="47">
        <v>4.4936383218001259E-2</v>
      </c>
      <c r="M78" s="42">
        <f t="shared" si="14"/>
        <v>8.5927944673842606E-3</v>
      </c>
      <c r="N78" s="22">
        <f t="shared" si="11"/>
        <v>-0.65742774696411876</v>
      </c>
    </row>
    <row r="79" spans="1:14" ht="18.75" x14ac:dyDescent="0.35">
      <c r="A79" s="44" t="s">
        <v>31</v>
      </c>
      <c r="B79" s="2" t="s">
        <v>56</v>
      </c>
      <c r="C79" s="19" t="s">
        <v>43</v>
      </c>
      <c r="D79" s="21">
        <v>12.460942046080051</v>
      </c>
      <c r="E79" s="19">
        <v>12.51</v>
      </c>
      <c r="F79" s="40">
        <f t="shared" si="15"/>
        <v>4.9057953919948716E-2</v>
      </c>
      <c r="G79" s="22">
        <f t="shared" si="16"/>
        <v>0.32705302613299148</v>
      </c>
      <c r="H79" s="60" t="str">
        <f t="shared" si="8"/>
        <v/>
      </c>
      <c r="I79" s="19"/>
      <c r="J79" s="40">
        <f t="shared" ref="J79:J84" si="17">(E79-K79)</f>
        <v>-1.3937799364356351E-3</v>
      </c>
      <c r="K79" s="47">
        <v>12.511393779936435</v>
      </c>
      <c r="L79" s="47">
        <v>8.8323213824947733E-2</v>
      </c>
      <c r="M79" s="42">
        <f t="shared" si="14"/>
        <v>7.0594224255482157E-3</v>
      </c>
      <c r="N79" s="22">
        <f t="shared" si="11"/>
        <v>-1.5780448605482569E-2</v>
      </c>
    </row>
    <row r="80" spans="1:14" ht="18.75" x14ac:dyDescent="0.35">
      <c r="A80" s="44" t="s">
        <v>32</v>
      </c>
      <c r="B80" s="2" t="s">
        <v>56</v>
      </c>
      <c r="C80" s="19" t="s">
        <v>43</v>
      </c>
      <c r="D80" s="21">
        <v>3.7502306465514965</v>
      </c>
      <c r="E80" s="19">
        <v>3.74</v>
      </c>
      <c r="F80" s="40">
        <f t="shared" si="15"/>
        <v>-1.0230646551496303E-2</v>
      </c>
      <c r="G80" s="22">
        <f t="shared" si="16"/>
        <v>-6.8204310343308691E-2</v>
      </c>
      <c r="H80" s="60" t="str">
        <f t="shared" si="8"/>
        <v/>
      </c>
      <c r="I80" s="19"/>
      <c r="J80" s="40">
        <f t="shared" si="17"/>
        <v>-6.8000000101400282E-2</v>
      </c>
      <c r="K80" s="47">
        <v>3.8080000001014005</v>
      </c>
      <c r="L80" s="47">
        <v>5.7264227090555467E-2</v>
      </c>
      <c r="M80" s="42">
        <f t="shared" si="14"/>
        <v>1.5037874760774847E-2</v>
      </c>
      <c r="N80" s="22">
        <f t="shared" si="11"/>
        <v>-1.1874778296381732</v>
      </c>
    </row>
    <row r="81" spans="1:14" ht="18.75" x14ac:dyDescent="0.35">
      <c r="A81" s="44" t="s">
        <v>33</v>
      </c>
      <c r="B81" s="2" t="s">
        <v>56</v>
      </c>
      <c r="C81" s="19" t="s">
        <v>43</v>
      </c>
      <c r="D81" s="21">
        <v>16.039431959406855</v>
      </c>
      <c r="E81" s="19">
        <v>16.079999999999998</v>
      </c>
      <c r="F81" s="40">
        <f t="shared" si="15"/>
        <v>4.0568040593143451E-2</v>
      </c>
      <c r="G81" s="22">
        <f t="shared" si="16"/>
        <v>0.27045360395428969</v>
      </c>
      <c r="H81" s="60" t="str">
        <f t="shared" si="8"/>
        <v/>
      </c>
      <c r="I81" s="19"/>
      <c r="J81" s="40">
        <f t="shared" si="17"/>
        <v>3.5628273532637422E-3</v>
      </c>
      <c r="K81" s="47">
        <v>16.076437172646735</v>
      </c>
      <c r="L81" s="47">
        <v>8.4789459680824589E-2</v>
      </c>
      <c r="M81" s="42">
        <f t="shared" si="14"/>
        <v>5.2741449346183295E-3</v>
      </c>
      <c r="N81" s="22">
        <f t="shared" si="11"/>
        <v>4.2019696394757035E-2</v>
      </c>
    </row>
    <row r="82" spans="1:14" ht="18.75" x14ac:dyDescent="0.35">
      <c r="A82" s="44" t="s">
        <v>34</v>
      </c>
      <c r="B82" s="2" t="s">
        <v>56</v>
      </c>
      <c r="C82" s="19" t="s">
        <v>43</v>
      </c>
      <c r="D82" s="21">
        <v>8.2443325194408921</v>
      </c>
      <c r="E82" s="19">
        <v>8.25</v>
      </c>
      <c r="F82" s="40">
        <f t="shared" si="15"/>
        <v>5.6674805591079291E-3</v>
      </c>
      <c r="G82" s="22">
        <f t="shared" si="16"/>
        <v>3.7783203727386194E-2</v>
      </c>
      <c r="H82" s="60" t="str">
        <f t="shared" si="8"/>
        <v/>
      </c>
      <c r="I82" s="19"/>
      <c r="J82" s="40">
        <f t="shared" si="17"/>
        <v>-2.0515672218053282E-2</v>
      </c>
      <c r="K82" s="48">
        <v>8.2705156722180533</v>
      </c>
      <c r="L82" s="49">
        <v>5.2209333337318052E-2</v>
      </c>
      <c r="M82" s="42">
        <f t="shared" si="14"/>
        <v>6.3127059311062442E-3</v>
      </c>
      <c r="N82" s="22">
        <f t="shared" si="11"/>
        <v>-0.39295028123619313</v>
      </c>
    </row>
    <row r="83" spans="1:14" ht="18.75" x14ac:dyDescent="0.35">
      <c r="A83" s="44" t="s">
        <v>35</v>
      </c>
      <c r="B83" s="2" t="s">
        <v>56</v>
      </c>
      <c r="C83" s="19" t="s">
        <v>43</v>
      </c>
      <c r="D83" s="21">
        <v>20.940102272348167</v>
      </c>
      <c r="E83" s="19">
        <v>20.95</v>
      </c>
      <c r="F83" s="40">
        <f t="shared" si="15"/>
        <v>9.8977276518326107E-3</v>
      </c>
      <c r="G83" s="22">
        <f t="shared" si="16"/>
        <v>6.5984851012217405E-2</v>
      </c>
      <c r="H83" s="60" t="str">
        <f t="shared" si="8"/>
        <v/>
      </c>
      <c r="I83" s="19"/>
      <c r="J83" s="40">
        <f t="shared" si="17"/>
        <v>5.0463402778397892E-3</v>
      </c>
      <c r="K83" s="47">
        <v>20.94495365972216</v>
      </c>
      <c r="L83" s="47">
        <v>6.0416704674286746E-2</v>
      </c>
      <c r="M83" s="42">
        <f t="shared" si="14"/>
        <v>2.8845470682740191E-3</v>
      </c>
      <c r="N83" s="22">
        <f t="shared" si="11"/>
        <v>8.3525579639690345E-2</v>
      </c>
    </row>
    <row r="84" spans="1:14" ht="18.75" x14ac:dyDescent="0.35">
      <c r="A84" s="44" t="s">
        <v>36</v>
      </c>
      <c r="B84" s="2" t="s">
        <v>56</v>
      </c>
      <c r="C84" s="19" t="s">
        <v>43</v>
      </c>
      <c r="D84" s="21">
        <v>20.934026079869604</v>
      </c>
      <c r="E84" s="19">
        <v>20.95</v>
      </c>
      <c r="F84" s="40">
        <f t="shared" si="15"/>
        <v>1.5973920130395669E-2</v>
      </c>
      <c r="G84" s="22">
        <f t="shared" si="16"/>
        <v>0.10649280086930446</v>
      </c>
      <c r="H84" s="60" t="str">
        <f t="shared" si="8"/>
        <v/>
      </c>
      <c r="I84" s="19"/>
      <c r="J84" s="40">
        <f t="shared" si="17"/>
        <v>-1.0147740820787732E-2</v>
      </c>
      <c r="K84" s="47">
        <v>20.960147740820787</v>
      </c>
      <c r="L84" s="47">
        <v>5.8378769300559241E-2</v>
      </c>
      <c r="M84" s="42">
        <f t="shared" si="14"/>
        <v>2.7852269946964203E-3</v>
      </c>
      <c r="N84" s="22">
        <f>(E84-K84)/L84</f>
        <v>-0.173825877838273</v>
      </c>
    </row>
    <row r="85" spans="1:14" ht="18.75" x14ac:dyDescent="0.35">
      <c r="A85" s="44" t="s">
        <v>31</v>
      </c>
      <c r="B85" s="2" t="s">
        <v>57</v>
      </c>
      <c r="C85" s="19" t="s">
        <v>50</v>
      </c>
      <c r="D85" s="21">
        <v>5.0559711409923729</v>
      </c>
      <c r="E85" s="19">
        <v>5.09</v>
      </c>
      <c r="F85" s="26">
        <f>(E85-D85)/D85</f>
        <v>6.7304298340887846E-3</v>
      </c>
      <c r="G85" s="22">
        <f>(E85-D85)/(0.075*D85)</f>
        <v>8.9739064454517126E-2</v>
      </c>
      <c r="H85" s="60" t="str">
        <f t="shared" si="8"/>
        <v/>
      </c>
      <c r="I85" s="19"/>
      <c r="J85" s="26">
        <f t="shared" si="9"/>
        <v>-4.0357050605217973E-3</v>
      </c>
      <c r="K85" s="47">
        <v>5.1106249750743364</v>
      </c>
      <c r="L85" s="47">
        <v>0.1292310802072065</v>
      </c>
      <c r="M85" s="42">
        <f t="shared" si="14"/>
        <v>2.5286746892502474E-2</v>
      </c>
      <c r="N85" s="22">
        <f t="shared" si="11"/>
        <v>-0.15959763735834223</v>
      </c>
    </row>
    <row r="86" spans="1:14" ht="18.75" x14ac:dyDescent="0.35">
      <c r="A86" s="44" t="s">
        <v>32</v>
      </c>
      <c r="B86" s="2" t="s">
        <v>57</v>
      </c>
      <c r="C86" s="19" t="s">
        <v>50</v>
      </c>
      <c r="D86" s="21">
        <v>4.0534273858831273</v>
      </c>
      <c r="E86" s="19">
        <v>4.17</v>
      </c>
      <c r="F86" s="26">
        <f>(E86-D86)/D86</f>
        <v>2.8759023665468897E-2</v>
      </c>
      <c r="G86" s="22">
        <f>(E86-D86)/(0.075*D86)</f>
        <v>0.38345364887291861</v>
      </c>
      <c r="H86" s="60" t="str">
        <f t="shared" si="8"/>
        <v/>
      </c>
      <c r="I86" s="19"/>
      <c r="J86" s="26">
        <f t="shared" si="9"/>
        <v>9.256636399207617E-3</v>
      </c>
      <c r="K86" s="47">
        <v>4.1317538568560597</v>
      </c>
      <c r="L86" s="47">
        <v>9.928598085693488E-2</v>
      </c>
      <c r="M86" s="42">
        <f t="shared" si="14"/>
        <v>2.4029984431958324E-2</v>
      </c>
      <c r="N86" s="22">
        <f t="shared" si="11"/>
        <v>0.38521191827727069</v>
      </c>
    </row>
    <row r="87" spans="1:14" x14ac:dyDescent="0.25">
      <c r="A87" s="46"/>
      <c r="B87" s="2"/>
      <c r="C87" s="28"/>
      <c r="F87" s="19"/>
      <c r="G87" s="26"/>
      <c r="H87" s="32"/>
      <c r="J87" s="42"/>
      <c r="M87" s="22"/>
    </row>
    <row r="89" spans="1:14" x14ac:dyDescent="0.25">
      <c r="F89" s="68" t="s">
        <v>58</v>
      </c>
      <c r="G89" s="68"/>
      <c r="H89" s="50">
        <f>COUNTA(G8:G86)</f>
        <v>39</v>
      </c>
    </row>
    <row r="90" spans="1:14" x14ac:dyDescent="0.25">
      <c r="F90" s="68" t="s">
        <v>59</v>
      </c>
      <c r="G90" s="68"/>
      <c r="H90" s="50">
        <f>COUNTIF(H8:H86,"=X")</f>
        <v>2</v>
      </c>
    </row>
    <row r="91" spans="1:14" x14ac:dyDescent="0.25">
      <c r="F91" s="68" t="s">
        <v>67</v>
      </c>
      <c r="G91" s="68"/>
      <c r="H91" s="50">
        <f>COUNTIF(H8:H86,"=XX")</f>
        <v>3</v>
      </c>
    </row>
  </sheetData>
  <sheetProtection password="DC07" sheet="1" objects="1" scenarios="1" selectLockedCells="1" selectUnlockedCells="1"/>
  <mergeCells count="9">
    <mergeCell ref="D1:E1"/>
    <mergeCell ref="F91:G91"/>
    <mergeCell ref="F3:H3"/>
    <mergeCell ref="J3:N3"/>
    <mergeCell ref="A7:D7"/>
    <mergeCell ref="A50:H50"/>
    <mergeCell ref="A63:G63"/>
    <mergeCell ref="F89:G89"/>
    <mergeCell ref="F90:G90"/>
  </mergeCells>
  <pageMargins left="0.75" right="0.75" top="1" bottom="1" header="0.5" footer="0.5"/>
  <pageSetup paperSize="9" scale="57" orientation="portrait" r:id="rId1"/>
  <headerFooter alignWithMargins="0">
    <oddHeader>&amp;CDefinitieve rapportering resultaten LABS 2012 - v1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0"/>
  <dimension ref="A1:O91"/>
  <sheetViews>
    <sheetView zoomScale="75" zoomScaleNormal="75" workbookViewId="0">
      <pane ySplit="5" topLeftCell="A21" activePane="bottomLeft" state="frozen"/>
      <selection activeCell="E3" sqref="E3"/>
      <selection pane="bottomLeft" activeCell="F62" sqref="F62"/>
    </sheetView>
  </sheetViews>
  <sheetFormatPr defaultRowHeight="15.75" x14ac:dyDescent="0.25"/>
  <cols>
    <col min="1" max="1" width="19.85546875" style="17" bestFit="1" customWidth="1"/>
    <col min="2" max="2" width="26.5703125" style="24" bestFit="1" customWidth="1"/>
    <col min="3" max="3" width="16.5703125" style="19" bestFit="1" customWidth="1"/>
    <col min="4" max="4" width="12.7109375" style="21" bestFit="1" customWidth="1"/>
    <col min="5" max="5" width="10.28515625" style="29" bestFit="1" customWidth="1"/>
    <col min="6" max="6" width="14.5703125" style="25" bestFit="1" customWidth="1"/>
    <col min="7" max="7" width="9.85546875" style="18" bestFit="1" customWidth="1"/>
    <col min="8" max="8" width="12.140625" style="19" bestFit="1" customWidth="1"/>
    <col min="9" max="9" width="9.140625" style="20"/>
    <col min="10" max="10" width="14.5703125" style="21" bestFit="1" customWidth="1"/>
    <col min="11" max="11" width="7.5703125" style="22" bestFit="1" customWidth="1"/>
    <col min="12" max="12" width="10.85546875" style="22" bestFit="1" customWidth="1"/>
    <col min="13" max="14" width="10.85546875" style="17" bestFit="1" customWidth="1"/>
    <col min="15" max="16384" width="9.140625" style="17"/>
  </cols>
  <sheetData>
    <row r="1" spans="1:15" x14ac:dyDescent="0.25">
      <c r="A1" s="1" t="s">
        <v>44</v>
      </c>
      <c r="B1" s="2"/>
      <c r="C1" s="3" t="s">
        <v>45</v>
      </c>
      <c r="D1" s="67" t="s">
        <v>68</v>
      </c>
      <c r="E1" s="67"/>
      <c r="F1" s="5">
        <v>18</v>
      </c>
    </row>
    <row r="2" spans="1:15" x14ac:dyDescent="0.25">
      <c r="B2" s="6"/>
      <c r="C2" s="23"/>
      <c r="D2" s="4"/>
      <c r="F2" s="5"/>
    </row>
    <row r="3" spans="1:15" ht="47.25" customHeight="1" x14ac:dyDescent="0.25">
      <c r="A3" s="52"/>
      <c r="B3" s="52"/>
      <c r="C3" s="52"/>
      <c r="D3" s="52"/>
      <c r="E3" s="52"/>
      <c r="F3" s="69" t="s">
        <v>60</v>
      </c>
      <c r="G3" s="69"/>
      <c r="H3" s="69"/>
      <c r="I3" s="53"/>
      <c r="J3" s="70" t="s">
        <v>61</v>
      </c>
      <c r="K3" s="70"/>
      <c r="L3" s="70"/>
      <c r="M3" s="70"/>
      <c r="N3" s="70"/>
      <c r="O3" s="22"/>
    </row>
    <row r="4" spans="1:15" s="9" customFormat="1" x14ac:dyDescent="0.25">
      <c r="A4" s="1" t="s">
        <v>0</v>
      </c>
      <c r="B4" s="6" t="s">
        <v>1</v>
      </c>
      <c r="C4" s="7" t="s">
        <v>2</v>
      </c>
      <c r="D4" s="8" t="s">
        <v>3</v>
      </c>
      <c r="E4" s="9" t="s">
        <v>4</v>
      </c>
      <c r="F4" s="10" t="s">
        <v>5</v>
      </c>
      <c r="G4" s="11" t="s">
        <v>9</v>
      </c>
      <c r="H4" s="12" t="s">
        <v>10</v>
      </c>
      <c r="I4" s="12"/>
      <c r="J4" s="10" t="s">
        <v>5</v>
      </c>
      <c r="K4" s="13" t="s">
        <v>6</v>
      </c>
      <c r="L4" s="12" t="s">
        <v>7</v>
      </c>
      <c r="M4" s="14" t="s">
        <v>8</v>
      </c>
      <c r="N4" s="12" t="s">
        <v>9</v>
      </c>
    </row>
    <row r="5" spans="1:15" s="9" customFormat="1" x14ac:dyDescent="0.25">
      <c r="A5" s="1"/>
      <c r="B5" s="6"/>
      <c r="C5" s="7"/>
      <c r="D5" s="15"/>
      <c r="F5" s="10" t="s">
        <v>11</v>
      </c>
      <c r="G5" s="10" t="s">
        <v>11</v>
      </c>
      <c r="J5" s="10" t="s">
        <v>51</v>
      </c>
      <c r="K5" s="13"/>
      <c r="L5" s="12" t="s">
        <v>52</v>
      </c>
      <c r="M5" s="12" t="s">
        <v>52</v>
      </c>
      <c r="N5" s="12" t="s">
        <v>52</v>
      </c>
    </row>
    <row r="6" spans="1:15" x14ac:dyDescent="0.25">
      <c r="E6" s="25"/>
      <c r="F6" s="17"/>
      <c r="G6" s="17"/>
      <c r="H6" s="25"/>
      <c r="I6" s="25"/>
      <c r="J6" s="18"/>
      <c r="K6" s="19"/>
      <c r="L6" s="20"/>
      <c r="M6" s="21"/>
      <c r="N6" s="22"/>
    </row>
    <row r="7" spans="1:15" x14ac:dyDescent="0.25">
      <c r="A7" s="71" t="s">
        <v>46</v>
      </c>
      <c r="B7" s="71"/>
      <c r="C7" s="71"/>
      <c r="D7" s="71"/>
      <c r="E7" s="25"/>
      <c r="F7" s="17"/>
      <c r="G7" s="17"/>
      <c r="H7" s="25"/>
      <c r="I7" s="25"/>
      <c r="J7" s="26"/>
      <c r="K7" s="19"/>
      <c r="L7" s="20"/>
      <c r="M7" s="21"/>
      <c r="N7" s="22"/>
    </row>
    <row r="8" spans="1:15" ht="13.5" customHeight="1" x14ac:dyDescent="0.25">
      <c r="A8" s="1" t="s">
        <v>13</v>
      </c>
      <c r="B8" s="27" t="s">
        <v>14</v>
      </c>
      <c r="C8" s="28" t="s">
        <v>15</v>
      </c>
      <c r="D8" s="21">
        <v>88.42</v>
      </c>
      <c r="E8" s="16">
        <v>88.4</v>
      </c>
      <c r="F8" s="38">
        <f>(E8-D8)/D8</f>
        <v>-2.2619316896625223E-4</v>
      </c>
      <c r="G8" s="22">
        <f>(E8-D8)/(D8*0.04)</f>
        <v>-5.6548292241563056E-3</v>
      </c>
      <c r="H8" s="60" t="str">
        <f t="shared" ref="H8:H48" si="0">IF(ABS(G8)&gt;2,IF(ABS(G8)&gt;3,"XX","X"),"")</f>
        <v/>
      </c>
      <c r="I8" s="29"/>
      <c r="J8" s="30"/>
      <c r="K8" s="31"/>
      <c r="L8" s="20"/>
      <c r="M8" s="21"/>
      <c r="N8" s="22"/>
    </row>
    <row r="9" spans="1:15" x14ac:dyDescent="0.25">
      <c r="A9" s="1" t="s">
        <v>16</v>
      </c>
      <c r="B9" s="27" t="s">
        <v>17</v>
      </c>
      <c r="C9" s="28" t="s">
        <v>18</v>
      </c>
      <c r="D9" s="21">
        <v>129.47</v>
      </c>
      <c r="E9" s="32">
        <v>129.69999999999999</v>
      </c>
      <c r="F9" s="40">
        <f>E9-D9</f>
        <v>0.22999999999998977</v>
      </c>
      <c r="G9" s="22">
        <f>(E9-D9)/1</f>
        <v>0.22999999999998977</v>
      </c>
      <c r="H9" s="60" t="str">
        <f t="shared" si="0"/>
        <v/>
      </c>
      <c r="I9" s="32"/>
      <c r="J9" s="32"/>
      <c r="K9" s="31"/>
      <c r="L9" s="20"/>
      <c r="M9" s="21"/>
      <c r="N9" s="22"/>
    </row>
    <row r="10" spans="1:15" x14ac:dyDescent="0.25">
      <c r="A10" s="1"/>
      <c r="B10" s="27"/>
      <c r="C10" s="28"/>
      <c r="D10" s="17"/>
      <c r="E10" s="17"/>
      <c r="F10" s="37"/>
      <c r="G10" s="22"/>
      <c r="H10" s="60" t="str">
        <f t="shared" si="0"/>
        <v/>
      </c>
      <c r="I10" s="29"/>
      <c r="J10" s="30"/>
      <c r="K10" s="19"/>
      <c r="L10" s="20"/>
      <c r="M10" s="21"/>
      <c r="N10" s="22"/>
    </row>
    <row r="11" spans="1:15" x14ac:dyDescent="0.25">
      <c r="A11" s="33" t="s">
        <v>19</v>
      </c>
      <c r="B11" s="34" t="s">
        <v>20</v>
      </c>
      <c r="C11" s="35" t="s">
        <v>21</v>
      </c>
      <c r="D11" s="32">
        <v>5.95</v>
      </c>
      <c r="E11" s="32">
        <v>6.3</v>
      </c>
      <c r="F11" s="38">
        <f>(E11-D11)/D11</f>
        <v>5.8823529411764643E-2</v>
      </c>
      <c r="G11" s="22">
        <f>(E11-D11)/((12.5-0.53*D11)/2/100*D11)</f>
        <v>1.2587284954103601</v>
      </c>
      <c r="H11" s="60" t="str">
        <f t="shared" si="0"/>
        <v/>
      </c>
      <c r="I11" s="21"/>
      <c r="J11" s="30"/>
      <c r="K11" s="19"/>
      <c r="L11" s="20"/>
      <c r="M11" s="21"/>
      <c r="N11" s="22"/>
    </row>
    <row r="12" spans="1:15" x14ac:dyDescent="0.25">
      <c r="A12" s="33"/>
      <c r="B12" s="34" t="s">
        <v>20</v>
      </c>
      <c r="C12" s="35" t="s">
        <v>21</v>
      </c>
      <c r="D12" s="32">
        <v>6.03</v>
      </c>
      <c r="E12" s="32">
        <v>5.9</v>
      </c>
      <c r="F12" s="38">
        <f t="shared" ref="F12:F16" si="1">(E12-D12)/D12</f>
        <v>-2.1558872305140944E-2</v>
      </c>
      <c r="G12" s="22">
        <f>(E12-D12)/((12.5-0.53*D12)/2/100*D12)</f>
        <v>-0.46342735579241284</v>
      </c>
      <c r="H12" s="60" t="str">
        <f t="shared" si="0"/>
        <v/>
      </c>
      <c r="I12" s="21"/>
      <c r="J12" s="30"/>
      <c r="K12" s="19"/>
      <c r="L12" s="20"/>
      <c r="M12" s="21"/>
      <c r="N12" s="22"/>
    </row>
    <row r="13" spans="1:15" s="20" customFormat="1" x14ac:dyDescent="0.25">
      <c r="A13" s="36"/>
      <c r="B13" s="34" t="s">
        <v>20</v>
      </c>
      <c r="C13" s="35" t="s">
        <v>21</v>
      </c>
      <c r="D13" s="32"/>
      <c r="E13" s="32"/>
      <c r="F13" s="38"/>
      <c r="G13" s="22"/>
      <c r="H13" s="60" t="str">
        <f t="shared" si="0"/>
        <v/>
      </c>
      <c r="I13" s="21"/>
      <c r="J13" s="30"/>
      <c r="K13" s="19"/>
      <c r="M13" s="21"/>
      <c r="N13" s="22"/>
    </row>
    <row r="14" spans="1:15" s="20" customFormat="1" x14ac:dyDescent="0.25">
      <c r="A14" s="36"/>
      <c r="B14" s="34"/>
      <c r="C14" s="35"/>
      <c r="D14" s="32"/>
      <c r="E14" s="32"/>
      <c r="F14" s="38"/>
      <c r="G14" s="22"/>
      <c r="H14" s="60" t="str">
        <f t="shared" si="0"/>
        <v/>
      </c>
      <c r="I14" s="21"/>
      <c r="J14" s="30"/>
      <c r="K14" s="19"/>
      <c r="M14" s="21"/>
      <c r="N14" s="22"/>
    </row>
    <row r="15" spans="1:15" s="20" customFormat="1" x14ac:dyDescent="0.25">
      <c r="A15" s="33" t="s">
        <v>22</v>
      </c>
      <c r="B15" s="34" t="s">
        <v>20</v>
      </c>
      <c r="C15" s="35" t="s">
        <v>21</v>
      </c>
      <c r="D15" s="32">
        <v>10.82</v>
      </c>
      <c r="E15" s="32">
        <v>11.1</v>
      </c>
      <c r="F15" s="38">
        <f t="shared" si="1"/>
        <v>2.587800369685761E-2</v>
      </c>
      <c r="G15" s="22">
        <f>(E15-D15)/((12.5-0.53*D15)/2/100*D15)</f>
        <v>0.76501030824068383</v>
      </c>
      <c r="H15" s="60" t="str">
        <f t="shared" si="0"/>
        <v/>
      </c>
      <c r="I15" s="21"/>
      <c r="J15" s="30"/>
      <c r="K15" s="19"/>
      <c r="M15" s="21"/>
      <c r="N15" s="22"/>
    </row>
    <row r="16" spans="1:15" s="20" customFormat="1" x14ac:dyDescent="0.25">
      <c r="A16" s="33"/>
      <c r="B16" s="34" t="s">
        <v>20</v>
      </c>
      <c r="C16" s="35" t="s">
        <v>21</v>
      </c>
      <c r="D16" s="32">
        <v>10.95</v>
      </c>
      <c r="E16" s="32">
        <v>10.3</v>
      </c>
      <c r="F16" s="38">
        <f t="shared" si="1"/>
        <v>-5.9360730593607178E-2</v>
      </c>
      <c r="G16" s="22">
        <f>(E16-D16)/((12.5-0.53*D16)/2/100*D16)</f>
        <v>-1.7728882429211432</v>
      </c>
      <c r="H16" s="60" t="str">
        <f t="shared" si="0"/>
        <v/>
      </c>
      <c r="I16" s="21"/>
      <c r="J16" s="30"/>
      <c r="K16" s="19"/>
      <c r="M16" s="21"/>
      <c r="N16" s="22"/>
    </row>
    <row r="17" spans="1:14" s="20" customFormat="1" x14ac:dyDescent="0.25">
      <c r="A17" s="36"/>
      <c r="B17" s="34" t="s">
        <v>20</v>
      </c>
      <c r="C17" s="35" t="s">
        <v>21</v>
      </c>
      <c r="D17" s="32"/>
      <c r="E17" s="32"/>
      <c r="F17" s="38"/>
      <c r="G17" s="22"/>
      <c r="H17" s="60" t="str">
        <f t="shared" si="0"/>
        <v/>
      </c>
      <c r="I17" s="19"/>
      <c r="J17" s="37"/>
      <c r="K17" s="19"/>
      <c r="M17" s="21"/>
      <c r="N17" s="22"/>
    </row>
    <row r="18" spans="1:14" s="20" customFormat="1" x14ac:dyDescent="0.25">
      <c r="A18" s="36"/>
      <c r="B18" s="34"/>
      <c r="C18" s="35"/>
      <c r="D18" s="17"/>
      <c r="E18" s="17"/>
      <c r="F18" s="37"/>
      <c r="G18" s="22"/>
      <c r="H18" s="60" t="str">
        <f t="shared" si="0"/>
        <v/>
      </c>
      <c r="I18" s="19"/>
      <c r="J18" s="37"/>
      <c r="K18" s="19"/>
      <c r="M18" s="21"/>
      <c r="N18" s="22"/>
    </row>
    <row r="19" spans="1:14" s="20" customFormat="1" x14ac:dyDescent="0.25">
      <c r="A19" s="36"/>
      <c r="B19" s="34"/>
      <c r="C19" s="35"/>
      <c r="D19" s="17"/>
      <c r="E19" s="17"/>
      <c r="F19" s="37"/>
      <c r="G19" s="22"/>
      <c r="H19" s="60" t="str">
        <f t="shared" si="0"/>
        <v/>
      </c>
      <c r="I19" s="19"/>
      <c r="J19" s="37"/>
      <c r="K19" s="19"/>
      <c r="M19" s="21"/>
      <c r="N19" s="22"/>
    </row>
    <row r="20" spans="1:14" s="20" customFormat="1" ht="18" x14ac:dyDescent="0.25">
      <c r="A20" s="9" t="s">
        <v>23</v>
      </c>
      <c r="B20" s="24"/>
      <c r="C20" s="19" t="s">
        <v>53</v>
      </c>
      <c r="D20" s="21">
        <v>10.220000000000001</v>
      </c>
      <c r="E20" s="59">
        <v>11.2</v>
      </c>
      <c r="F20" s="38">
        <f>(E20-D20)/D20</f>
        <v>9.5890410958903965E-2</v>
      </c>
      <c r="G20" s="22">
        <f>(E20-D20)/(D20*0.075)</f>
        <v>1.2785388127853863</v>
      </c>
      <c r="H20" s="60" t="str">
        <f t="shared" si="0"/>
        <v/>
      </c>
      <c r="I20" s="32"/>
      <c r="J20" s="30"/>
      <c r="K20" s="31"/>
      <c r="M20" s="21"/>
      <c r="N20" s="22"/>
    </row>
    <row r="21" spans="1:14" s="20" customFormat="1" ht="18" customHeight="1" x14ac:dyDescent="0.25">
      <c r="A21" s="17"/>
      <c r="B21" s="24"/>
      <c r="C21" s="19"/>
      <c r="D21" s="32"/>
      <c r="E21" s="32"/>
      <c r="F21" s="38"/>
      <c r="G21" s="22"/>
      <c r="H21" s="60" t="str">
        <f t="shared" si="0"/>
        <v/>
      </c>
      <c r="I21" s="32"/>
      <c r="J21" s="38"/>
      <c r="K21" s="19"/>
      <c r="M21" s="21"/>
      <c r="N21" s="22"/>
    </row>
    <row r="22" spans="1:14" s="20" customFormat="1" ht="18" customHeight="1" x14ac:dyDescent="0.25">
      <c r="A22" s="17"/>
      <c r="B22" s="24"/>
      <c r="C22" s="19"/>
      <c r="D22" s="17"/>
      <c r="E22" s="17"/>
      <c r="F22" s="37"/>
      <c r="G22" s="22"/>
      <c r="H22" s="60" t="str">
        <f t="shared" si="0"/>
        <v/>
      </c>
      <c r="I22" s="32"/>
      <c r="J22" s="38"/>
      <c r="K22" s="19"/>
      <c r="M22" s="21"/>
      <c r="N22" s="22"/>
    </row>
    <row r="23" spans="1:14" s="20" customFormat="1" x14ac:dyDescent="0.25">
      <c r="A23" s="17"/>
      <c r="B23" s="24"/>
      <c r="C23" s="19"/>
      <c r="D23" s="19"/>
      <c r="E23" s="58"/>
      <c r="F23" s="57"/>
      <c r="G23" s="22"/>
      <c r="H23" s="60" t="str">
        <f t="shared" si="0"/>
        <v/>
      </c>
      <c r="I23" s="29"/>
      <c r="J23" s="38"/>
      <c r="K23" s="19"/>
      <c r="M23" s="21"/>
      <c r="N23" s="22"/>
    </row>
    <row r="24" spans="1:14" s="20" customFormat="1" x14ac:dyDescent="0.25">
      <c r="A24" s="33" t="s">
        <v>47</v>
      </c>
      <c r="B24" s="27"/>
      <c r="C24" s="28"/>
      <c r="D24" s="19"/>
      <c r="E24" s="29"/>
      <c r="F24" s="38"/>
      <c r="G24" s="22"/>
      <c r="H24" s="60" t="str">
        <f t="shared" si="0"/>
        <v/>
      </c>
      <c r="I24" s="29"/>
      <c r="J24" s="38"/>
      <c r="K24" s="19"/>
      <c r="M24" s="21"/>
      <c r="N24" s="22"/>
    </row>
    <row r="25" spans="1:14" s="20" customFormat="1" x14ac:dyDescent="0.25">
      <c r="A25" s="33" t="s">
        <v>24</v>
      </c>
      <c r="B25" s="34" t="s">
        <v>25</v>
      </c>
      <c r="C25" s="35" t="s">
        <v>26</v>
      </c>
      <c r="D25" s="21">
        <v>5.53</v>
      </c>
      <c r="E25" s="21">
        <v>5.5</v>
      </c>
      <c r="F25" s="38">
        <f>(E25-D25)/D25</f>
        <v>-5.4249547920434448E-3</v>
      </c>
      <c r="G25" s="22">
        <f>(E25-D25)/(D25*0.075)</f>
        <v>-7.2332730560579261E-2</v>
      </c>
      <c r="H25" s="60" t="str">
        <f t="shared" si="0"/>
        <v/>
      </c>
      <c r="I25" s="29"/>
      <c r="J25" s="38"/>
      <c r="K25" s="19"/>
      <c r="M25" s="21"/>
      <c r="N25" s="22"/>
    </row>
    <row r="26" spans="1:14" s="20" customFormat="1" x14ac:dyDescent="0.25">
      <c r="A26" s="36"/>
      <c r="B26" s="34" t="s">
        <v>25</v>
      </c>
      <c r="C26" s="35" t="s">
        <v>26</v>
      </c>
      <c r="D26" s="21">
        <v>12.09</v>
      </c>
      <c r="E26" s="21">
        <v>12.1</v>
      </c>
      <c r="F26" s="38">
        <f t="shared" ref="F26:F27" si="2">(E26-D26)/D26</f>
        <v>8.2712985938790623E-4</v>
      </c>
      <c r="G26" s="22">
        <f t="shared" ref="G26:G27" si="3">(E26-D26)/(D26*0.075)</f>
        <v>1.1028398125172085E-2</v>
      </c>
      <c r="H26" s="60" t="str">
        <f t="shared" si="0"/>
        <v/>
      </c>
      <c r="I26" s="29"/>
      <c r="J26" s="38"/>
      <c r="K26" s="19"/>
      <c r="M26" s="21"/>
      <c r="N26" s="22"/>
    </row>
    <row r="27" spans="1:14" s="20" customFormat="1" x14ac:dyDescent="0.25">
      <c r="A27" s="36"/>
      <c r="B27" s="34" t="s">
        <v>25</v>
      </c>
      <c r="C27" s="35" t="s">
        <v>26</v>
      </c>
      <c r="D27" s="21">
        <v>19.37</v>
      </c>
      <c r="E27" s="21">
        <v>19</v>
      </c>
      <c r="F27" s="38">
        <f t="shared" si="2"/>
        <v>-1.9101703665462107E-2</v>
      </c>
      <c r="G27" s="22">
        <f t="shared" si="3"/>
        <v>-0.25468938220616144</v>
      </c>
      <c r="H27" s="60" t="str">
        <f t="shared" si="0"/>
        <v/>
      </c>
      <c r="I27" s="29"/>
      <c r="J27" s="38"/>
      <c r="K27" s="19"/>
      <c r="M27" s="21"/>
      <c r="N27" s="22"/>
    </row>
    <row r="28" spans="1:14" s="20" customFormat="1" x14ac:dyDescent="0.25">
      <c r="A28" s="36"/>
      <c r="B28" s="34" t="s">
        <v>25</v>
      </c>
      <c r="C28" s="35" t="s">
        <v>26</v>
      </c>
      <c r="D28" s="21"/>
      <c r="E28" s="21" t="s">
        <v>62</v>
      </c>
      <c r="F28" s="39"/>
      <c r="G28" s="22"/>
      <c r="H28" s="60" t="str">
        <f t="shared" si="0"/>
        <v/>
      </c>
      <c r="I28" s="29"/>
      <c r="J28" s="38"/>
      <c r="K28" s="19"/>
      <c r="M28" s="21"/>
      <c r="N28" s="22"/>
    </row>
    <row r="29" spans="1:14" s="20" customFormat="1" x14ac:dyDescent="0.25">
      <c r="A29" s="36"/>
      <c r="B29" s="34" t="s">
        <v>25</v>
      </c>
      <c r="C29" s="35" t="s">
        <v>26</v>
      </c>
      <c r="D29" s="21"/>
      <c r="E29" s="21" t="s">
        <v>62</v>
      </c>
      <c r="F29" s="39"/>
      <c r="G29" s="22"/>
      <c r="H29" s="60" t="str">
        <f t="shared" si="0"/>
        <v/>
      </c>
      <c r="I29" s="29"/>
      <c r="J29" s="38"/>
      <c r="K29" s="19"/>
      <c r="M29" s="21"/>
      <c r="N29" s="22"/>
    </row>
    <row r="30" spans="1:14" s="20" customFormat="1" x14ac:dyDescent="0.25">
      <c r="A30" s="36"/>
      <c r="B30" s="34"/>
      <c r="C30" s="35"/>
      <c r="D30" s="21"/>
      <c r="E30" s="21"/>
      <c r="F30" s="39"/>
      <c r="G30" s="22"/>
      <c r="H30" s="60" t="str">
        <f t="shared" si="0"/>
        <v/>
      </c>
      <c r="I30" s="29"/>
      <c r="J30" s="38"/>
      <c r="K30" s="19"/>
      <c r="M30" s="21"/>
      <c r="N30" s="22"/>
    </row>
    <row r="31" spans="1:14" s="20" customFormat="1" x14ac:dyDescent="0.25">
      <c r="A31" s="33" t="s">
        <v>24</v>
      </c>
      <c r="B31" s="34" t="s">
        <v>25</v>
      </c>
      <c r="C31" s="35" t="s">
        <v>26</v>
      </c>
      <c r="D31" s="21"/>
      <c r="E31" s="21"/>
      <c r="F31" s="39"/>
      <c r="G31" s="22"/>
      <c r="H31" s="60" t="str">
        <f t="shared" si="0"/>
        <v/>
      </c>
      <c r="I31" s="29"/>
      <c r="J31" s="38"/>
      <c r="K31" s="19"/>
      <c r="M31" s="21"/>
      <c r="N31" s="22"/>
    </row>
    <row r="32" spans="1:14" s="20" customFormat="1" x14ac:dyDescent="0.25">
      <c r="A32" s="36"/>
      <c r="B32" s="34" t="s">
        <v>25</v>
      </c>
      <c r="C32" s="35" t="s">
        <v>26</v>
      </c>
      <c r="D32" s="21"/>
      <c r="E32" s="21"/>
      <c r="F32" s="39"/>
      <c r="G32" s="22"/>
      <c r="H32" s="60" t="str">
        <f t="shared" si="0"/>
        <v/>
      </c>
      <c r="I32" s="29"/>
      <c r="J32" s="38"/>
      <c r="K32" s="19"/>
      <c r="M32" s="21"/>
      <c r="N32" s="22"/>
    </row>
    <row r="33" spans="1:14" s="20" customFormat="1" x14ac:dyDescent="0.25">
      <c r="A33" s="36"/>
      <c r="B33" s="34" t="s">
        <v>25</v>
      </c>
      <c r="C33" s="35" t="s">
        <v>26</v>
      </c>
      <c r="D33" s="21"/>
      <c r="E33" s="21"/>
      <c r="F33" s="39"/>
      <c r="G33" s="22"/>
      <c r="H33" s="60" t="str">
        <f t="shared" si="0"/>
        <v/>
      </c>
      <c r="I33" s="29"/>
      <c r="J33" s="38"/>
      <c r="K33" s="19"/>
      <c r="M33" s="21"/>
      <c r="N33" s="22"/>
    </row>
    <row r="34" spans="1:14" s="20" customFormat="1" x14ac:dyDescent="0.25">
      <c r="A34" s="36"/>
      <c r="B34" s="34" t="s">
        <v>25</v>
      </c>
      <c r="C34" s="35" t="s">
        <v>26</v>
      </c>
      <c r="D34" s="21"/>
      <c r="E34" s="21"/>
      <c r="F34" s="39"/>
      <c r="G34" s="22"/>
      <c r="H34" s="60" t="str">
        <f t="shared" si="0"/>
        <v/>
      </c>
      <c r="I34" s="29"/>
      <c r="J34" s="38"/>
      <c r="K34" s="19"/>
      <c r="M34" s="21"/>
      <c r="N34" s="22"/>
    </row>
    <row r="35" spans="1:14" s="20" customFormat="1" x14ac:dyDescent="0.25">
      <c r="A35" s="36"/>
      <c r="B35" s="34" t="s">
        <v>25</v>
      </c>
      <c r="C35" s="35" t="s">
        <v>26</v>
      </c>
      <c r="D35" s="21"/>
      <c r="E35" s="21"/>
      <c r="F35" s="39"/>
      <c r="G35" s="22"/>
      <c r="H35" s="60" t="str">
        <f t="shared" si="0"/>
        <v/>
      </c>
      <c r="I35" s="29"/>
      <c r="J35" s="38"/>
      <c r="K35" s="19"/>
      <c r="M35" s="21"/>
      <c r="N35" s="22"/>
    </row>
    <row r="36" spans="1:14" s="20" customFormat="1" x14ac:dyDescent="0.25">
      <c r="A36" s="33"/>
      <c r="B36" s="27"/>
      <c r="C36" s="28"/>
      <c r="D36" s="41"/>
      <c r="E36" s="21"/>
      <c r="F36" s="38"/>
      <c r="G36" s="22"/>
      <c r="H36" s="60" t="str">
        <f t="shared" si="0"/>
        <v/>
      </c>
      <c r="I36" s="29"/>
      <c r="J36" s="38"/>
      <c r="K36" s="19"/>
      <c r="M36" s="21"/>
      <c r="N36" s="22"/>
    </row>
    <row r="37" spans="1:14" s="20" customFormat="1" x14ac:dyDescent="0.25">
      <c r="A37" s="33" t="s">
        <v>27</v>
      </c>
      <c r="B37" s="34" t="s">
        <v>25</v>
      </c>
      <c r="C37" s="35" t="s">
        <v>26</v>
      </c>
      <c r="D37" s="21">
        <v>88.74</v>
      </c>
      <c r="E37" s="58">
        <v>88.8</v>
      </c>
      <c r="F37" s="38">
        <f>(E37-D37)/D37</f>
        <v>6.7613252197433265E-4</v>
      </c>
      <c r="G37" s="22">
        <f>(E37-D37)/(D37*0.05)</f>
        <v>1.3522650439486651E-2</v>
      </c>
      <c r="H37" s="60" t="str">
        <f t="shared" si="0"/>
        <v/>
      </c>
      <c r="I37" s="21"/>
      <c r="J37" s="39"/>
      <c r="K37" s="31"/>
      <c r="M37" s="21"/>
      <c r="N37" s="22"/>
    </row>
    <row r="38" spans="1:14" s="20" customFormat="1" x14ac:dyDescent="0.25">
      <c r="A38" s="36"/>
      <c r="B38" s="34" t="s">
        <v>25</v>
      </c>
      <c r="C38" s="35" t="s">
        <v>26</v>
      </c>
      <c r="D38" s="21">
        <v>112.18</v>
      </c>
      <c r="E38" s="21">
        <v>112.2</v>
      </c>
      <c r="F38" s="38">
        <f t="shared" ref="F38:F39" si="4">(E38-D38)/D38</f>
        <v>1.7828489926899644E-4</v>
      </c>
      <c r="G38" s="22">
        <f t="shared" ref="G38:G39" si="5">(E38-D38)/(D38*0.05)</f>
        <v>3.5656979853799283E-3</v>
      </c>
      <c r="H38" s="60" t="str">
        <f t="shared" si="0"/>
        <v/>
      </c>
      <c r="I38" s="21"/>
      <c r="J38" s="39"/>
      <c r="K38" s="31"/>
      <c r="M38" s="21"/>
      <c r="N38" s="22"/>
    </row>
    <row r="39" spans="1:14" s="20" customFormat="1" x14ac:dyDescent="0.25">
      <c r="A39" s="36"/>
      <c r="B39" s="34" t="s">
        <v>25</v>
      </c>
      <c r="C39" s="35" t="s">
        <v>26</v>
      </c>
      <c r="D39" s="21">
        <v>141.31</v>
      </c>
      <c r="E39" s="21">
        <v>140.9</v>
      </c>
      <c r="F39" s="38">
        <f t="shared" si="4"/>
        <v>-2.9014224046422519E-3</v>
      </c>
      <c r="G39" s="22">
        <f t="shared" si="5"/>
        <v>-5.8028448092845034E-2</v>
      </c>
      <c r="H39" s="60" t="str">
        <f t="shared" si="0"/>
        <v/>
      </c>
      <c r="I39" s="21"/>
      <c r="J39" s="39"/>
      <c r="K39" s="40"/>
      <c r="M39" s="21"/>
      <c r="N39" s="22"/>
    </row>
    <row r="40" spans="1:14" s="20" customFormat="1" x14ac:dyDescent="0.25">
      <c r="A40" s="36"/>
      <c r="B40" s="34" t="s">
        <v>25</v>
      </c>
      <c r="C40" s="35" t="s">
        <v>26</v>
      </c>
      <c r="D40" s="21"/>
      <c r="E40" s="21" t="s">
        <v>62</v>
      </c>
      <c r="F40" s="39"/>
      <c r="G40" s="22"/>
      <c r="H40" s="60" t="str">
        <f t="shared" si="0"/>
        <v/>
      </c>
      <c r="I40" s="21"/>
      <c r="J40" s="39"/>
      <c r="K40" s="21"/>
      <c r="M40" s="21"/>
      <c r="N40" s="22"/>
    </row>
    <row r="41" spans="1:14" s="20" customFormat="1" x14ac:dyDescent="0.25">
      <c r="A41" s="36"/>
      <c r="B41" s="34" t="s">
        <v>25</v>
      </c>
      <c r="C41" s="35" t="s">
        <v>26</v>
      </c>
      <c r="D41" s="21"/>
      <c r="E41" s="21" t="s">
        <v>62</v>
      </c>
      <c r="F41" s="39"/>
      <c r="G41" s="22"/>
      <c r="H41" s="60" t="str">
        <f t="shared" si="0"/>
        <v/>
      </c>
      <c r="I41" s="21"/>
      <c r="J41" s="39"/>
      <c r="K41" s="21"/>
      <c r="M41" s="21"/>
      <c r="N41" s="22"/>
    </row>
    <row r="42" spans="1:14" s="20" customFormat="1" x14ac:dyDescent="0.25">
      <c r="A42" s="36"/>
      <c r="B42" s="34"/>
      <c r="C42" s="35"/>
      <c r="D42" s="19"/>
      <c r="E42" s="58"/>
      <c r="F42" s="57"/>
      <c r="G42" s="22"/>
      <c r="H42" s="60" t="str">
        <f t="shared" si="0"/>
        <v/>
      </c>
      <c r="I42" s="21"/>
      <c r="J42" s="39"/>
      <c r="K42" s="21"/>
      <c r="M42" s="21"/>
      <c r="N42" s="22"/>
    </row>
    <row r="43" spans="1:14" s="20" customFormat="1" x14ac:dyDescent="0.25">
      <c r="A43" s="33" t="s">
        <v>27</v>
      </c>
      <c r="B43" s="34" t="s">
        <v>25</v>
      </c>
      <c r="C43" s="35" t="s">
        <v>26</v>
      </c>
      <c r="D43" s="19"/>
      <c r="E43" s="29"/>
      <c r="F43" s="57"/>
      <c r="G43" s="22"/>
      <c r="H43" s="60" t="str">
        <f t="shared" si="0"/>
        <v/>
      </c>
      <c r="I43" s="19"/>
      <c r="J43" s="39"/>
      <c r="K43" s="21"/>
      <c r="M43" s="21"/>
      <c r="N43" s="22"/>
    </row>
    <row r="44" spans="1:14" s="20" customFormat="1" x14ac:dyDescent="0.25">
      <c r="A44" s="36"/>
      <c r="B44" s="34" t="s">
        <v>25</v>
      </c>
      <c r="C44" s="35" t="s">
        <v>26</v>
      </c>
      <c r="D44" s="19"/>
      <c r="E44" s="29"/>
      <c r="F44" s="57"/>
      <c r="G44" s="22"/>
      <c r="H44" s="60" t="str">
        <f t="shared" si="0"/>
        <v/>
      </c>
      <c r="I44" s="21"/>
      <c r="J44" s="39"/>
      <c r="K44" s="41"/>
      <c r="M44" s="21"/>
      <c r="N44" s="22"/>
    </row>
    <row r="45" spans="1:14" s="22" customFormat="1" x14ac:dyDescent="0.25">
      <c r="A45" s="36"/>
      <c r="B45" s="34" t="s">
        <v>25</v>
      </c>
      <c r="C45" s="35" t="s">
        <v>26</v>
      </c>
      <c r="D45" s="19"/>
      <c r="E45" s="29"/>
      <c r="F45" s="57"/>
      <c r="H45" s="60" t="str">
        <f t="shared" si="0"/>
        <v/>
      </c>
      <c r="I45" s="21"/>
      <c r="J45" s="39"/>
      <c r="K45" s="21"/>
      <c r="L45" s="20"/>
      <c r="M45" s="21"/>
    </row>
    <row r="46" spans="1:14" s="22" customFormat="1" x14ac:dyDescent="0.25">
      <c r="A46" s="36"/>
      <c r="B46" s="34" t="s">
        <v>25</v>
      </c>
      <c r="C46" s="35" t="s">
        <v>26</v>
      </c>
      <c r="D46" s="19"/>
      <c r="E46" s="29"/>
      <c r="F46" s="38"/>
      <c r="G46" s="21"/>
      <c r="H46" s="60" t="str">
        <f t="shared" si="0"/>
        <v/>
      </c>
      <c r="I46" s="21"/>
      <c r="J46" s="39"/>
      <c r="K46" s="21"/>
      <c r="L46" s="20"/>
      <c r="M46" s="21"/>
    </row>
    <row r="47" spans="1:14" s="22" customFormat="1" x14ac:dyDescent="0.25">
      <c r="A47" s="36"/>
      <c r="B47" s="34" t="s">
        <v>25</v>
      </c>
      <c r="C47" s="35" t="s">
        <v>26</v>
      </c>
      <c r="D47" s="19"/>
      <c r="E47" s="29"/>
      <c r="F47" s="57"/>
      <c r="G47" s="21"/>
      <c r="H47" s="60" t="str">
        <f t="shared" si="0"/>
        <v/>
      </c>
      <c r="I47" s="21"/>
      <c r="J47" s="39"/>
      <c r="K47" s="21"/>
      <c r="L47" s="20"/>
      <c r="M47" s="21"/>
    </row>
    <row r="48" spans="1:14" s="22" customFormat="1" x14ac:dyDescent="0.25">
      <c r="A48" s="36"/>
      <c r="B48" s="34"/>
      <c r="C48" s="35"/>
      <c r="E48" s="39"/>
      <c r="H48" s="60" t="str">
        <f t="shared" si="0"/>
        <v/>
      </c>
      <c r="I48" s="39"/>
      <c r="J48" s="21"/>
      <c r="K48" s="21"/>
      <c r="L48" s="20"/>
      <c r="M48" s="21"/>
    </row>
    <row r="49" spans="1:14" x14ac:dyDescent="0.25">
      <c r="E49" s="25"/>
      <c r="F49" s="17"/>
      <c r="G49" s="17"/>
      <c r="H49" s="25"/>
      <c r="I49" s="25"/>
      <c r="J49" s="18"/>
      <c r="K49" s="19"/>
      <c r="L49" s="20"/>
      <c r="M49" s="21"/>
      <c r="N49" s="22"/>
    </row>
    <row r="50" spans="1:14" s="22" customFormat="1" x14ac:dyDescent="0.25">
      <c r="A50" s="71" t="s">
        <v>48</v>
      </c>
      <c r="B50" s="71"/>
      <c r="C50" s="71"/>
      <c r="D50" s="71"/>
      <c r="E50" s="71"/>
      <c r="F50" s="71"/>
      <c r="G50" s="71"/>
      <c r="H50" s="71"/>
      <c r="I50" s="54"/>
      <c r="J50" s="18"/>
      <c r="K50" s="19"/>
      <c r="L50" s="20"/>
      <c r="M50" s="21"/>
    </row>
    <row r="51" spans="1:14" s="22" customFormat="1" x14ac:dyDescent="0.25">
      <c r="A51" s="17"/>
      <c r="B51" s="24" t="s">
        <v>28</v>
      </c>
      <c r="C51" s="19" t="s">
        <v>29</v>
      </c>
      <c r="D51" s="32">
        <v>72.801864823674819</v>
      </c>
      <c r="E51" s="20">
        <v>73</v>
      </c>
      <c r="F51" s="26">
        <f t="shared" ref="F51:F60" si="6">(E51-D51)/D51</f>
        <v>2.7215673225550155E-3</v>
      </c>
      <c r="G51" s="22">
        <f t="shared" ref="G51:G60" si="7">(E51-D51)/(0.075*D51)</f>
        <v>3.6287564300733544E-2</v>
      </c>
      <c r="H51" s="60" t="str">
        <f>IF(ABS(G51)&gt;2,IF(ABS(G51)&gt;3,"XX","X"),"")</f>
        <v/>
      </c>
      <c r="I51" s="20"/>
      <c r="J51" s="26">
        <f>(E51-K51)/K51</f>
        <v>-5.3676905370166738E-3</v>
      </c>
      <c r="K51" s="47">
        <v>73.393956043327989</v>
      </c>
      <c r="L51" s="47">
        <v>3.5439893023691846</v>
      </c>
      <c r="M51" s="42">
        <f>(L51/K51)</f>
        <v>4.8287209103117387E-2</v>
      </c>
      <c r="N51" s="22">
        <f>(E51-K51)/L51</f>
        <v>-0.11116174731809339</v>
      </c>
    </row>
    <row r="52" spans="1:14" s="22" customFormat="1" x14ac:dyDescent="0.25">
      <c r="A52" s="17"/>
      <c r="B52" s="24" t="s">
        <v>30</v>
      </c>
      <c r="C52" s="19" t="s">
        <v>29</v>
      </c>
      <c r="D52" s="43">
        <v>37.057140388760196</v>
      </c>
      <c r="E52" s="20">
        <v>39</v>
      </c>
      <c r="F52" s="26">
        <f t="shared" si="6"/>
        <v>5.2428751675320656E-2</v>
      </c>
      <c r="G52" s="22">
        <f t="shared" si="7"/>
        <v>0.69905002233760882</v>
      </c>
      <c r="H52" s="60" t="str">
        <f t="shared" ref="H52:H86" si="8">IF(ABS(G52)&gt;2,IF(ABS(G52)&gt;3,"XX","X"),"")</f>
        <v/>
      </c>
      <c r="I52" s="20"/>
      <c r="J52" s="26">
        <f t="shared" ref="J52:J86" si="9">(E52-K52)/K52</f>
        <v>4.048056775031196E-2</v>
      </c>
      <c r="K52" s="47">
        <v>37.482679839301888</v>
      </c>
      <c r="L52" s="47">
        <v>2.4447489834797431</v>
      </c>
      <c r="M52" s="42">
        <f t="shared" ref="M52:M60" si="10">(L52/K52)</f>
        <v>6.5223431034307722E-2</v>
      </c>
      <c r="N52" s="22">
        <f t="shared" ref="N52:N86" si="11">(E52-K52)/L52</f>
        <v>0.62064456144631619</v>
      </c>
    </row>
    <row r="53" spans="1:14" s="22" customFormat="1" x14ac:dyDescent="0.25">
      <c r="A53" s="17"/>
      <c r="B53" s="24" t="s">
        <v>31</v>
      </c>
      <c r="C53" s="19" t="s">
        <v>29</v>
      </c>
      <c r="D53" s="43">
        <v>51.622655405343721</v>
      </c>
      <c r="E53" s="20">
        <v>50</v>
      </c>
      <c r="F53" s="26">
        <f t="shared" si="6"/>
        <v>-3.1433009259259299E-2</v>
      </c>
      <c r="G53" s="22">
        <f t="shared" si="7"/>
        <v>-0.41910679012345731</v>
      </c>
      <c r="H53" s="60" t="str">
        <f t="shared" si="8"/>
        <v/>
      </c>
      <c r="I53" s="20"/>
      <c r="J53" s="26">
        <f t="shared" si="9"/>
        <v>-5.6236823410563734E-2</v>
      </c>
      <c r="K53" s="47">
        <v>52.979392754747643</v>
      </c>
      <c r="L53" s="47">
        <v>2.1086479681467494</v>
      </c>
      <c r="M53" s="42">
        <f t="shared" si="10"/>
        <v>3.9801286094540735E-2</v>
      </c>
      <c r="N53" s="22">
        <f t="shared" si="11"/>
        <v>-1.4129398551841608</v>
      </c>
    </row>
    <row r="54" spans="1:14" x14ac:dyDescent="0.25">
      <c r="B54" s="24" t="s">
        <v>35</v>
      </c>
      <c r="C54" s="19" t="s">
        <v>29</v>
      </c>
      <c r="D54" s="43">
        <v>105.27843992905528</v>
      </c>
      <c r="E54" s="20">
        <v>63</v>
      </c>
      <c r="F54" s="26"/>
      <c r="G54" s="22"/>
      <c r="H54" s="60"/>
      <c r="J54" s="26"/>
      <c r="K54" s="49"/>
      <c r="L54" s="47"/>
      <c r="M54" s="42"/>
      <c r="N54" s="22"/>
    </row>
    <row r="55" spans="1:14" x14ac:dyDescent="0.25">
      <c r="B55" s="24" t="s">
        <v>36</v>
      </c>
      <c r="C55" s="19" t="s">
        <v>29</v>
      </c>
      <c r="D55" s="43">
        <v>149.58798713206852</v>
      </c>
      <c r="E55" s="20">
        <v>94</v>
      </c>
      <c r="F55" s="26"/>
      <c r="G55" s="22"/>
      <c r="H55" s="60"/>
      <c r="J55" s="26"/>
      <c r="K55" s="49"/>
      <c r="L55" s="47"/>
      <c r="M55" s="42"/>
      <c r="N55" s="22"/>
    </row>
    <row r="56" spans="1:14" x14ac:dyDescent="0.25">
      <c r="B56" s="24" t="s">
        <v>37</v>
      </c>
      <c r="C56" s="19" t="s">
        <v>29</v>
      </c>
      <c r="D56" s="43">
        <v>173.77092371711555</v>
      </c>
      <c r="E56" s="20">
        <v>114</v>
      </c>
      <c r="F56" s="26"/>
      <c r="G56" s="22"/>
      <c r="H56" s="60"/>
      <c r="J56" s="26"/>
      <c r="K56" s="47"/>
      <c r="L56" s="47"/>
      <c r="M56" s="42"/>
      <c r="N56" s="22"/>
    </row>
    <row r="57" spans="1:14" x14ac:dyDescent="0.25">
      <c r="B57" s="24" t="s">
        <v>38</v>
      </c>
      <c r="C57" s="19" t="s">
        <v>29</v>
      </c>
      <c r="D57" s="43">
        <v>67.691344804873708</v>
      </c>
      <c r="E57" s="20">
        <v>60</v>
      </c>
      <c r="F57" s="26"/>
      <c r="G57" s="22"/>
      <c r="H57" s="60"/>
      <c r="J57" s="26"/>
      <c r="K57" s="47"/>
      <c r="L57" s="49"/>
      <c r="M57" s="42"/>
      <c r="N57" s="22"/>
    </row>
    <row r="58" spans="1:14" x14ac:dyDescent="0.25">
      <c r="B58" s="24" t="s">
        <v>39</v>
      </c>
      <c r="C58" s="19" t="s">
        <v>29</v>
      </c>
      <c r="D58" s="43">
        <v>61.98733361091962</v>
      </c>
      <c r="E58" s="20">
        <v>55</v>
      </c>
      <c r="F58" s="26"/>
      <c r="G58" s="22"/>
      <c r="H58" s="60"/>
      <c r="J58" s="26"/>
      <c r="K58" s="47"/>
      <c r="L58" s="49"/>
      <c r="M58" s="42"/>
      <c r="N58" s="22"/>
    </row>
    <row r="59" spans="1:14" x14ac:dyDescent="0.25">
      <c r="B59" s="24" t="s">
        <v>40</v>
      </c>
      <c r="C59" s="19" t="s">
        <v>29</v>
      </c>
      <c r="D59" s="43">
        <v>51.928193552520007</v>
      </c>
      <c r="E59" s="20">
        <v>45</v>
      </c>
      <c r="F59" s="26"/>
      <c r="G59" s="22"/>
      <c r="H59" s="60"/>
      <c r="J59" s="26"/>
      <c r="K59" s="47"/>
      <c r="L59" s="49"/>
      <c r="M59" s="42"/>
      <c r="N59" s="22"/>
    </row>
    <row r="60" spans="1:14" x14ac:dyDescent="0.25">
      <c r="B60" s="24" t="s">
        <v>41</v>
      </c>
      <c r="C60" s="19" t="s">
        <v>29</v>
      </c>
      <c r="D60" s="43">
        <v>72.801864823674819</v>
      </c>
      <c r="E60" s="20">
        <v>73</v>
      </c>
      <c r="F60" s="26">
        <f t="shared" si="6"/>
        <v>2.7215673225550155E-3</v>
      </c>
      <c r="G60" s="22">
        <f t="shared" si="7"/>
        <v>3.6287564300733544E-2</v>
      </c>
      <c r="H60" s="60" t="str">
        <f t="shared" si="8"/>
        <v/>
      </c>
      <c r="J60" s="26">
        <f t="shared" si="9"/>
        <v>-9.915008876105592E-3</v>
      </c>
      <c r="K60" s="47">
        <v>73.731043955260944</v>
      </c>
      <c r="L60" s="49">
        <v>4.4507705425646824</v>
      </c>
      <c r="M60" s="42">
        <f t="shared" si="10"/>
        <v>6.0364946755200606E-2</v>
      </c>
      <c r="N60" s="22">
        <f t="shared" si="11"/>
        <v>-0.16425109950505151</v>
      </c>
    </row>
    <row r="61" spans="1:14" x14ac:dyDescent="0.25">
      <c r="E61" s="25"/>
      <c r="F61" s="26"/>
      <c r="G61" s="22"/>
      <c r="H61" s="60" t="str">
        <f t="shared" si="8"/>
        <v/>
      </c>
      <c r="I61" s="25"/>
      <c r="J61" s="26"/>
      <c r="K61" s="51"/>
      <c r="L61" s="51"/>
      <c r="M61" s="42"/>
      <c r="N61" s="22"/>
    </row>
    <row r="62" spans="1:14" x14ac:dyDescent="0.25">
      <c r="E62" s="25"/>
      <c r="F62" s="26"/>
      <c r="G62" s="22"/>
      <c r="H62" s="16" t="str">
        <f t="shared" si="8"/>
        <v/>
      </c>
      <c r="I62" s="25"/>
      <c r="J62" s="26"/>
      <c r="K62" s="51"/>
      <c r="L62" s="51"/>
      <c r="M62" s="42"/>
      <c r="N62" s="22"/>
    </row>
    <row r="63" spans="1:14" x14ac:dyDescent="0.25">
      <c r="A63" s="71" t="s">
        <v>49</v>
      </c>
      <c r="B63" s="71"/>
      <c r="C63" s="71"/>
      <c r="D63" s="71"/>
      <c r="E63" s="71"/>
      <c r="F63" s="71"/>
      <c r="G63" s="71"/>
      <c r="H63" s="16" t="str">
        <f t="shared" si="8"/>
        <v/>
      </c>
      <c r="I63" s="25"/>
      <c r="J63" s="26"/>
      <c r="K63" s="51"/>
      <c r="L63" s="51"/>
      <c r="M63" s="42"/>
      <c r="N63" s="22"/>
    </row>
    <row r="64" spans="1:14" x14ac:dyDescent="0.25">
      <c r="A64" s="33"/>
      <c r="E64" s="25"/>
      <c r="F64" s="26"/>
      <c r="G64" s="22"/>
      <c r="H64" s="16" t="str">
        <f t="shared" si="8"/>
        <v/>
      </c>
      <c r="I64" s="25"/>
      <c r="J64" s="26"/>
      <c r="K64" s="51"/>
      <c r="L64" s="51"/>
      <c r="M64" s="42"/>
      <c r="N64" s="22"/>
    </row>
    <row r="65" spans="1:14" x14ac:dyDescent="0.25">
      <c r="A65" s="44" t="s">
        <v>28</v>
      </c>
      <c r="B65" s="45" t="s">
        <v>42</v>
      </c>
      <c r="C65" s="19" t="s">
        <v>12</v>
      </c>
      <c r="D65" s="21">
        <v>130.09473586402876</v>
      </c>
      <c r="E65" s="19">
        <v>131</v>
      </c>
      <c r="F65" s="26">
        <f t="shared" ref="F65:F77" si="12">(E65-D65)/D65</f>
        <v>6.9584993578632771E-3</v>
      </c>
      <c r="G65" s="22">
        <f t="shared" ref="G65:G77" si="13">(E65-D65)/(0.075*D65)</f>
        <v>9.2779991438177029E-2</v>
      </c>
      <c r="H65" s="60" t="str">
        <f t="shared" si="8"/>
        <v/>
      </c>
      <c r="I65" s="19"/>
      <c r="J65" s="26">
        <f t="shared" si="9"/>
        <v>4.148251948605808E-3</v>
      </c>
      <c r="K65" s="47">
        <v>130.45882392942195</v>
      </c>
      <c r="L65" s="47">
        <v>2.442515630067283</v>
      </c>
      <c r="M65" s="42">
        <f>(L65/K65)</f>
        <v>1.8722502292284043E-2</v>
      </c>
      <c r="N65" s="22">
        <f t="shared" si="11"/>
        <v>0.22156503889522258</v>
      </c>
    </row>
    <row r="66" spans="1:14" x14ac:dyDescent="0.25">
      <c r="A66" s="44" t="s">
        <v>32</v>
      </c>
      <c r="B66" s="45" t="s">
        <v>42</v>
      </c>
      <c r="C66" s="19" t="s">
        <v>12</v>
      </c>
      <c r="D66" s="21">
        <v>260.64206000730655</v>
      </c>
      <c r="E66" s="19">
        <v>261</v>
      </c>
      <c r="F66" s="26">
        <f t="shared" si="12"/>
        <v>1.3733009656362123E-3</v>
      </c>
      <c r="G66" s="22">
        <f t="shared" si="13"/>
        <v>1.8310679541816165E-2</v>
      </c>
      <c r="H66" s="60" t="str">
        <f t="shared" si="8"/>
        <v/>
      </c>
      <c r="I66" s="19"/>
      <c r="J66" s="26">
        <f t="shared" si="9"/>
        <v>1.175167428160069E-3</v>
      </c>
      <c r="K66" s="47">
        <v>260.69364132398761</v>
      </c>
      <c r="L66" s="47">
        <v>4.3499701038654051</v>
      </c>
      <c r="M66" s="42">
        <f t="shared" ref="M66:M86" si="14">(L66/K66)</f>
        <v>1.6686138111283288E-2</v>
      </c>
      <c r="N66" s="22">
        <f t="shared" si="11"/>
        <v>7.0427765869048642E-2</v>
      </c>
    </row>
    <row r="67" spans="1:14" x14ac:dyDescent="0.25">
      <c r="A67" s="44" t="s">
        <v>33</v>
      </c>
      <c r="B67" s="45" t="s">
        <v>42</v>
      </c>
      <c r="C67" s="19" t="s">
        <v>12</v>
      </c>
      <c r="D67" s="21">
        <v>104.32914340839557</v>
      </c>
      <c r="E67" s="19">
        <v>107</v>
      </c>
      <c r="F67" s="26">
        <f t="shared" si="12"/>
        <v>2.5600292539059651E-2</v>
      </c>
      <c r="G67" s="22">
        <f t="shared" si="13"/>
        <v>0.34133723385412873</v>
      </c>
      <c r="H67" s="60" t="str">
        <f t="shared" si="8"/>
        <v/>
      </c>
      <c r="I67" s="19"/>
      <c r="J67" s="26">
        <f t="shared" si="9"/>
        <v>1.0470342570113029E-2</v>
      </c>
      <c r="K67" s="47">
        <v>105.89128200224802</v>
      </c>
      <c r="L67" s="47">
        <v>3.276126837527273</v>
      </c>
      <c r="M67" s="42">
        <f t="shared" si="14"/>
        <v>3.0938588858124529E-2</v>
      </c>
      <c r="N67" s="22">
        <f t="shared" si="11"/>
        <v>0.33842340444572339</v>
      </c>
    </row>
    <row r="68" spans="1:14" x14ac:dyDescent="0.25">
      <c r="A68" s="44" t="s">
        <v>35</v>
      </c>
      <c r="B68" s="45" t="s">
        <v>42</v>
      </c>
      <c r="C68" s="19" t="s">
        <v>12</v>
      </c>
      <c r="D68" s="21">
        <v>51.481174170863582</v>
      </c>
      <c r="E68" s="19">
        <v>53</v>
      </c>
      <c r="F68" s="26">
        <f t="shared" si="12"/>
        <v>2.9502548331463978E-2</v>
      </c>
      <c r="G68" s="22">
        <f t="shared" si="13"/>
        <v>0.39336731108618639</v>
      </c>
      <c r="H68" s="60" t="str">
        <f t="shared" si="8"/>
        <v/>
      </c>
      <c r="I68" s="19"/>
      <c r="J68" s="26">
        <f t="shared" si="9"/>
        <v>1.756412735478664E-2</v>
      </c>
      <c r="K68" s="47">
        <v>52.085169450476194</v>
      </c>
      <c r="L68" s="47">
        <v>2.1470032677235706</v>
      </c>
      <c r="M68" s="42">
        <f t="shared" si="14"/>
        <v>4.1221009557528498E-2</v>
      </c>
      <c r="N68" s="22">
        <f t="shared" si="11"/>
        <v>0.42609648679938195</v>
      </c>
    </row>
    <row r="69" spans="1:14" ht="18.75" x14ac:dyDescent="0.35">
      <c r="A69" s="44" t="s">
        <v>32</v>
      </c>
      <c r="B69" s="2" t="s">
        <v>54</v>
      </c>
      <c r="C69" s="19" t="s">
        <v>12</v>
      </c>
      <c r="D69" s="21">
        <v>118.87204471386225</v>
      </c>
      <c r="E69" s="19">
        <v>114</v>
      </c>
      <c r="F69" s="26">
        <f t="shared" si="12"/>
        <v>-4.0985622192247009E-2</v>
      </c>
      <c r="G69" s="22">
        <f t="shared" si="13"/>
        <v>-0.54647496256329353</v>
      </c>
      <c r="H69" s="60" t="str">
        <f t="shared" si="8"/>
        <v/>
      </c>
      <c r="I69" s="19"/>
      <c r="J69" s="26">
        <f t="shared" si="9"/>
        <v>-2.2600274676171723E-2</v>
      </c>
      <c r="K69" s="47">
        <v>116.63600576747652</v>
      </c>
      <c r="L69" s="47">
        <v>8.3513811278557739</v>
      </c>
      <c r="M69" s="42">
        <f t="shared" si="14"/>
        <v>7.1602084389831899E-2</v>
      </c>
      <c r="N69" s="22">
        <f t="shared" si="11"/>
        <v>-0.31563710566198483</v>
      </c>
    </row>
    <row r="70" spans="1:14" ht="18.75" x14ac:dyDescent="0.35">
      <c r="A70" s="44" t="s">
        <v>33</v>
      </c>
      <c r="B70" s="2" t="s">
        <v>54</v>
      </c>
      <c r="C70" s="19" t="s">
        <v>12</v>
      </c>
      <c r="D70" s="21">
        <v>89.776175870431032</v>
      </c>
      <c r="E70" s="19">
        <v>82</v>
      </c>
      <c r="F70" s="26">
        <f t="shared" si="12"/>
        <v>-8.6617365854989803E-2</v>
      </c>
      <c r="G70" s="22">
        <f t="shared" si="13"/>
        <v>-1.154898211399864</v>
      </c>
      <c r="H70" s="60" t="str">
        <f t="shared" si="8"/>
        <v/>
      </c>
      <c r="I70" s="19"/>
      <c r="J70" s="26">
        <f t="shared" si="9"/>
        <v>2.2619508670402551E-3</v>
      </c>
      <c r="K70" s="47">
        <v>81.81493862863212</v>
      </c>
      <c r="L70" s="47">
        <v>10.138913327232238</v>
      </c>
      <c r="M70" s="42">
        <f t="shared" si="14"/>
        <v>0.12392496403687338</v>
      </c>
      <c r="N70" s="22">
        <f t="shared" si="11"/>
        <v>1.8252584413639375E-2</v>
      </c>
    </row>
    <row r="71" spans="1:14" ht="18.75" x14ac:dyDescent="0.35">
      <c r="A71" s="44" t="s">
        <v>34</v>
      </c>
      <c r="B71" s="2" t="s">
        <v>54</v>
      </c>
      <c r="C71" s="19" t="s">
        <v>12</v>
      </c>
      <c r="D71" s="21">
        <v>63.818542970216058</v>
      </c>
      <c r="E71" s="19">
        <v>63</v>
      </c>
      <c r="F71" s="26">
        <f t="shared" si="12"/>
        <v>-1.282609931408289E-2</v>
      </c>
      <c r="G71" s="22">
        <f t="shared" si="13"/>
        <v>-0.1710146575211052</v>
      </c>
      <c r="H71" s="60" t="str">
        <f t="shared" si="8"/>
        <v/>
      </c>
      <c r="I71" s="19"/>
      <c r="J71" s="26">
        <f t="shared" si="9"/>
        <v>3.7160231471184364E-2</v>
      </c>
      <c r="K71" s="48">
        <v>60.742784083261817</v>
      </c>
      <c r="L71" s="49">
        <v>2.9850544300343693</v>
      </c>
      <c r="M71" s="42">
        <f t="shared" si="14"/>
        <v>4.9142535612833819E-2</v>
      </c>
      <c r="N71" s="22">
        <f t="shared" si="11"/>
        <v>0.75617244832356156</v>
      </c>
    </row>
    <row r="72" spans="1:14" ht="18.75" x14ac:dyDescent="0.35">
      <c r="A72" s="44" t="s">
        <v>35</v>
      </c>
      <c r="B72" s="2" t="s">
        <v>54</v>
      </c>
      <c r="C72" s="19" t="s">
        <v>12</v>
      </c>
      <c r="D72" s="21">
        <v>61.010575198184512</v>
      </c>
      <c r="E72" s="19">
        <v>62</v>
      </c>
      <c r="F72" s="26">
        <f t="shared" si="12"/>
        <v>1.6217267229516802E-2</v>
      </c>
      <c r="G72" s="22">
        <f t="shared" si="13"/>
        <v>0.21623022972689074</v>
      </c>
      <c r="H72" s="60" t="str">
        <f t="shared" si="8"/>
        <v/>
      </c>
      <c r="I72" s="19"/>
      <c r="J72" s="26">
        <f t="shared" si="9"/>
        <v>1.3266664014768746E-2</v>
      </c>
      <c r="K72" s="47">
        <v>61.188236228302806</v>
      </c>
      <c r="L72" s="47">
        <v>2.9903950820414962</v>
      </c>
      <c r="M72" s="42">
        <f t="shared" si="14"/>
        <v>4.8872058852683184E-2</v>
      </c>
      <c r="N72" s="22">
        <f t="shared" si="11"/>
        <v>0.271457031404364</v>
      </c>
    </row>
    <row r="73" spans="1:14" ht="18.75" x14ac:dyDescent="0.35">
      <c r="A73" s="44" t="s">
        <v>30</v>
      </c>
      <c r="B73" s="2" t="s">
        <v>55</v>
      </c>
      <c r="C73" s="19" t="s">
        <v>12</v>
      </c>
      <c r="D73" s="21">
        <v>82.716551145333838</v>
      </c>
      <c r="E73" s="19">
        <v>84</v>
      </c>
      <c r="F73" s="26">
        <f t="shared" si="12"/>
        <v>1.5516227851559343E-2</v>
      </c>
      <c r="G73" s="22">
        <f t="shared" si="13"/>
        <v>0.20688303802079125</v>
      </c>
      <c r="H73" s="60" t="str">
        <f t="shared" si="8"/>
        <v/>
      </c>
      <c r="I73" s="19"/>
      <c r="J73" s="26">
        <f t="shared" si="9"/>
        <v>2.6129416796432527E-2</v>
      </c>
      <c r="K73" s="47">
        <v>81.861019307142854</v>
      </c>
      <c r="L73" s="47">
        <v>6.4230084151123892</v>
      </c>
      <c r="M73" s="42">
        <f t="shared" si="14"/>
        <v>7.8462355703307785E-2</v>
      </c>
      <c r="N73" s="22">
        <f t="shared" si="11"/>
        <v>0.33301851011504835</v>
      </c>
    </row>
    <row r="74" spans="1:14" ht="18.75" x14ac:dyDescent="0.35">
      <c r="A74" s="44" t="s">
        <v>32</v>
      </c>
      <c r="B74" s="2" t="s">
        <v>55</v>
      </c>
      <c r="C74" s="19" t="s">
        <v>12</v>
      </c>
      <c r="D74" s="21">
        <v>278.6996621917412</v>
      </c>
      <c r="E74" s="19">
        <v>273</v>
      </c>
      <c r="F74" s="26">
        <f t="shared" si="12"/>
        <v>-2.0450911733864662E-2</v>
      </c>
      <c r="G74" s="22">
        <f t="shared" si="13"/>
        <v>-0.27267882311819552</v>
      </c>
      <c r="H74" s="60" t="str">
        <f t="shared" si="8"/>
        <v/>
      </c>
      <c r="I74" s="19"/>
      <c r="J74" s="26">
        <f t="shared" si="9"/>
        <v>-7.1256805005364765E-3</v>
      </c>
      <c r="K74" s="47">
        <v>274.959271922379</v>
      </c>
      <c r="L74" s="47">
        <v>8.7748291053850611</v>
      </c>
      <c r="M74" s="42">
        <f t="shared" si="14"/>
        <v>3.1913195885469883E-2</v>
      </c>
      <c r="N74" s="22">
        <f t="shared" si="11"/>
        <v>-0.22328320003139537</v>
      </c>
    </row>
    <row r="75" spans="1:14" ht="18.75" x14ac:dyDescent="0.35">
      <c r="A75" s="44" t="s">
        <v>33</v>
      </c>
      <c r="B75" s="2" t="s">
        <v>55</v>
      </c>
      <c r="C75" s="19" t="s">
        <v>12</v>
      </c>
      <c r="D75" s="21">
        <v>302.85375842028714</v>
      </c>
      <c r="E75" s="19">
        <v>297</v>
      </c>
      <c r="F75" s="26">
        <f t="shared" si="12"/>
        <v>-1.932866361250022E-2</v>
      </c>
      <c r="G75" s="22">
        <f t="shared" si="13"/>
        <v>-0.25771551483333627</v>
      </c>
      <c r="H75" s="60" t="str">
        <f t="shared" si="8"/>
        <v/>
      </c>
      <c r="I75" s="19"/>
      <c r="J75" s="26">
        <f t="shared" si="9"/>
        <v>6.3217744394538557E-3</v>
      </c>
      <c r="K75" s="47">
        <v>295.13422798133962</v>
      </c>
      <c r="L75" s="47">
        <v>15.108691799904831</v>
      </c>
      <c r="M75" s="42">
        <f t="shared" si="14"/>
        <v>5.1192611250973248E-2</v>
      </c>
      <c r="N75" s="22">
        <f t="shared" si="11"/>
        <v>0.12348997804509668</v>
      </c>
    </row>
    <row r="76" spans="1:14" ht="18.75" x14ac:dyDescent="0.35">
      <c r="A76" s="44" t="s">
        <v>36</v>
      </c>
      <c r="B76" s="2" t="s">
        <v>55</v>
      </c>
      <c r="C76" s="19" t="s">
        <v>12</v>
      </c>
      <c r="D76" s="21">
        <v>31.45863895680522</v>
      </c>
      <c r="E76" s="19">
        <v>31</v>
      </c>
      <c r="F76" s="26">
        <f t="shared" si="12"/>
        <v>-1.4579109968328952E-2</v>
      </c>
      <c r="G76" s="22">
        <f>(E76-D76)/4.53181</f>
        <v>-0.10120436576229376</v>
      </c>
      <c r="H76" s="60" t="str">
        <f t="shared" si="8"/>
        <v/>
      </c>
      <c r="I76" s="19"/>
      <c r="J76" s="26">
        <f t="shared" si="9"/>
        <v>-2.7047385498835917E-2</v>
      </c>
      <c r="K76" s="47">
        <v>31.86177778646887</v>
      </c>
      <c r="L76" s="47">
        <v>6.2129923510420459</v>
      </c>
      <c r="M76" s="42">
        <f t="shared" si="14"/>
        <v>0.19499829522006751</v>
      </c>
      <c r="N76" s="22">
        <f t="shared" si="11"/>
        <v>-0.13870575364933979</v>
      </c>
    </row>
    <row r="77" spans="1:14" ht="18.75" x14ac:dyDescent="0.35">
      <c r="A77" s="44" t="s">
        <v>37</v>
      </c>
      <c r="B77" s="2" t="s">
        <v>55</v>
      </c>
      <c r="C77" s="19" t="s">
        <v>12</v>
      </c>
      <c r="D77" s="21">
        <v>68.68272546765597</v>
      </c>
      <c r="E77" s="19">
        <v>70</v>
      </c>
      <c r="F77" s="26">
        <f t="shared" si="12"/>
        <v>1.9179124348586891E-2</v>
      </c>
      <c r="G77" s="22">
        <f t="shared" si="13"/>
        <v>0.25572165798115853</v>
      </c>
      <c r="H77" s="60" t="str">
        <f t="shared" si="8"/>
        <v/>
      </c>
      <c r="I77" s="19"/>
      <c r="J77" s="26">
        <f t="shared" si="9"/>
        <v>4.4800605958607964E-2</v>
      </c>
      <c r="K77" s="48">
        <v>66.998429748970878</v>
      </c>
      <c r="L77" s="49">
        <v>5.3563465709138791</v>
      </c>
      <c r="M77" s="42">
        <f t="shared" si="14"/>
        <v>7.9947344900216183E-2</v>
      </c>
      <c r="N77" s="22">
        <f t="shared" si="11"/>
        <v>0.56037640792854926</v>
      </c>
    </row>
    <row r="78" spans="1:14" ht="18.75" x14ac:dyDescent="0.35">
      <c r="A78" s="44" t="s">
        <v>30</v>
      </c>
      <c r="B78" s="2" t="s">
        <v>56</v>
      </c>
      <c r="C78" s="19" t="s">
        <v>43</v>
      </c>
      <c r="D78" s="21">
        <v>5.1976931925557697</v>
      </c>
      <c r="E78" s="19">
        <v>5.18</v>
      </c>
      <c r="F78" s="40">
        <f t="shared" ref="F78:F84" si="15">(E78-D78)</f>
        <v>-1.7693192555769954E-2</v>
      </c>
      <c r="G78" s="22">
        <f t="shared" ref="G78:G84" si="16">(E78-D78)/(0.15)</f>
        <v>-0.11795461703846637</v>
      </c>
      <c r="H78" s="60" t="str">
        <f t="shared" si="8"/>
        <v/>
      </c>
      <c r="I78" s="19"/>
      <c r="J78" s="40">
        <f>(E78-K78)</f>
        <v>-4.9542425175727267E-2</v>
      </c>
      <c r="K78" s="47">
        <v>5.229542425175727</v>
      </c>
      <c r="L78" s="47">
        <v>4.4936383218001259E-2</v>
      </c>
      <c r="M78" s="42">
        <f t="shared" si="14"/>
        <v>8.5927944673842606E-3</v>
      </c>
      <c r="N78" s="22">
        <f t="shared" si="11"/>
        <v>-1.1025013948136542</v>
      </c>
    </row>
    <row r="79" spans="1:14" ht="18.75" x14ac:dyDescent="0.35">
      <c r="A79" s="44" t="s">
        <v>31</v>
      </c>
      <c r="B79" s="2" t="s">
        <v>56</v>
      </c>
      <c r="C79" s="19" t="s">
        <v>43</v>
      </c>
      <c r="D79" s="21">
        <v>12.460942046080051</v>
      </c>
      <c r="E79" s="19">
        <v>12.5</v>
      </c>
      <c r="F79" s="40">
        <f t="shared" si="15"/>
        <v>3.9057953919948929E-2</v>
      </c>
      <c r="G79" s="22">
        <f t="shared" si="16"/>
        <v>0.26038635946632621</v>
      </c>
      <c r="H79" s="60" t="str">
        <f t="shared" si="8"/>
        <v/>
      </c>
      <c r="I79" s="19"/>
      <c r="J79" s="40">
        <f t="shared" ref="J79:J84" si="17">(E79-K79)</f>
        <v>-1.1393779936435422E-2</v>
      </c>
      <c r="K79" s="47">
        <v>12.511393779936435</v>
      </c>
      <c r="L79" s="47">
        <v>8.8323213824947733E-2</v>
      </c>
      <c r="M79" s="42">
        <f t="shared" si="14"/>
        <v>7.0594224255482157E-3</v>
      </c>
      <c r="N79" s="22">
        <f t="shared" si="11"/>
        <v>-0.12900096637127961</v>
      </c>
    </row>
    <row r="80" spans="1:14" ht="18.75" x14ac:dyDescent="0.35">
      <c r="A80" s="44" t="s">
        <v>32</v>
      </c>
      <c r="B80" s="2" t="s">
        <v>56</v>
      </c>
      <c r="C80" s="19" t="s">
        <v>43</v>
      </c>
      <c r="D80" s="21">
        <v>3.7502306465514965</v>
      </c>
      <c r="E80" s="19">
        <v>3.75</v>
      </c>
      <c r="F80" s="40">
        <f t="shared" si="15"/>
        <v>-2.3064655149651614E-4</v>
      </c>
      <c r="G80" s="22">
        <f t="shared" si="16"/>
        <v>-1.5376436766434409E-3</v>
      </c>
      <c r="H80" s="60" t="str">
        <f t="shared" si="8"/>
        <v/>
      </c>
      <c r="I80" s="19"/>
      <c r="J80" s="40">
        <f t="shared" si="17"/>
        <v>-5.8000000101400495E-2</v>
      </c>
      <c r="K80" s="47">
        <v>3.8080000001014005</v>
      </c>
      <c r="L80" s="47">
        <v>5.7264227090555467E-2</v>
      </c>
      <c r="M80" s="42">
        <f t="shared" si="14"/>
        <v>1.5037874760774847E-2</v>
      </c>
      <c r="N80" s="22">
        <f t="shared" si="11"/>
        <v>-1.0128487373047315</v>
      </c>
    </row>
    <row r="81" spans="1:14" ht="18.75" x14ac:dyDescent="0.35">
      <c r="A81" s="44" t="s">
        <v>33</v>
      </c>
      <c r="B81" s="2" t="s">
        <v>56</v>
      </c>
      <c r="C81" s="19" t="s">
        <v>43</v>
      </c>
      <c r="D81" s="21">
        <v>16.039431959406855</v>
      </c>
      <c r="E81" s="19">
        <v>16.100000000000001</v>
      </c>
      <c r="F81" s="40">
        <f t="shared" si="15"/>
        <v>6.0568040593146577E-2</v>
      </c>
      <c r="G81" s="22">
        <f t="shared" si="16"/>
        <v>0.40378693728764387</v>
      </c>
      <c r="H81" s="60" t="str">
        <f t="shared" si="8"/>
        <v/>
      </c>
      <c r="I81" s="19"/>
      <c r="J81" s="40">
        <f t="shared" si="17"/>
        <v>2.3562827353266869E-2</v>
      </c>
      <c r="K81" s="47">
        <v>16.076437172646735</v>
      </c>
      <c r="L81" s="47">
        <v>8.4789459680824589E-2</v>
      </c>
      <c r="M81" s="42">
        <f t="shared" si="14"/>
        <v>5.2741449346183295E-3</v>
      </c>
      <c r="N81" s="22">
        <f t="shared" si="11"/>
        <v>0.27789807178822817</v>
      </c>
    </row>
    <row r="82" spans="1:14" ht="18.75" x14ac:dyDescent="0.35">
      <c r="A82" s="44" t="s">
        <v>34</v>
      </c>
      <c r="B82" s="2" t="s">
        <v>56</v>
      </c>
      <c r="C82" s="19" t="s">
        <v>43</v>
      </c>
      <c r="D82" s="21">
        <v>8.2443325194408921</v>
      </c>
      <c r="E82" s="19">
        <v>8.2200000000000006</v>
      </c>
      <c r="F82" s="40">
        <f t="shared" si="15"/>
        <v>-2.4332519440891431E-2</v>
      </c>
      <c r="G82" s="22">
        <f t="shared" si="16"/>
        <v>-0.16221679627260954</v>
      </c>
      <c r="H82" s="60" t="str">
        <f t="shared" si="8"/>
        <v/>
      </c>
      <c r="I82" s="19"/>
      <c r="J82" s="40">
        <f t="shared" si="17"/>
        <v>-5.0515672218052643E-2</v>
      </c>
      <c r="K82" s="48">
        <v>8.2705156722180533</v>
      </c>
      <c r="L82" s="49">
        <v>5.2209333337318052E-2</v>
      </c>
      <c r="M82" s="42">
        <f t="shared" si="14"/>
        <v>6.3127059311062442E-3</v>
      </c>
      <c r="N82" s="22">
        <f t="shared" si="11"/>
        <v>-0.96756018491324391</v>
      </c>
    </row>
    <row r="83" spans="1:14" ht="18.75" x14ac:dyDescent="0.35">
      <c r="A83" s="44" t="s">
        <v>35</v>
      </c>
      <c r="B83" s="2" t="s">
        <v>56</v>
      </c>
      <c r="C83" s="19" t="s">
        <v>43</v>
      </c>
      <c r="D83" s="21">
        <v>20.940102272348167</v>
      </c>
      <c r="E83" s="19">
        <v>20.9</v>
      </c>
      <c r="F83" s="40">
        <f t="shared" si="15"/>
        <v>-4.01022723481681E-2</v>
      </c>
      <c r="G83" s="22">
        <f t="shared" si="16"/>
        <v>-0.26734848232112068</v>
      </c>
      <c r="H83" s="60" t="str">
        <f t="shared" si="8"/>
        <v/>
      </c>
      <c r="I83" s="19"/>
      <c r="J83" s="40">
        <f t="shared" si="17"/>
        <v>-4.4953659722160921E-2</v>
      </c>
      <c r="K83" s="47">
        <v>20.94495365972216</v>
      </c>
      <c r="L83" s="47">
        <v>6.0416704674286746E-2</v>
      </c>
      <c r="M83" s="42">
        <f t="shared" si="14"/>
        <v>2.8845470682740191E-3</v>
      </c>
      <c r="N83" s="22">
        <f t="shared" si="11"/>
        <v>-0.74406010662963429</v>
      </c>
    </row>
    <row r="84" spans="1:14" ht="18.75" x14ac:dyDescent="0.35">
      <c r="A84" s="44" t="s">
        <v>36</v>
      </c>
      <c r="B84" s="2" t="s">
        <v>56</v>
      </c>
      <c r="C84" s="19" t="s">
        <v>43</v>
      </c>
      <c r="D84" s="21">
        <v>20.934026079869604</v>
      </c>
      <c r="E84" s="19">
        <v>20.9</v>
      </c>
      <c r="F84" s="40">
        <f t="shared" si="15"/>
        <v>-3.4026079869605041E-2</v>
      </c>
      <c r="G84" s="22">
        <f t="shared" si="16"/>
        <v>-0.22684053246403363</v>
      </c>
      <c r="H84" s="60" t="str">
        <f t="shared" si="8"/>
        <v/>
      </c>
      <c r="I84" s="19"/>
      <c r="J84" s="40">
        <f t="shared" si="17"/>
        <v>-6.0147740820788442E-2</v>
      </c>
      <c r="K84" s="47">
        <v>20.960147740820787</v>
      </c>
      <c r="L84" s="47">
        <v>5.8378769300559241E-2</v>
      </c>
      <c r="M84" s="42">
        <f t="shared" si="14"/>
        <v>2.7852269946964203E-3</v>
      </c>
      <c r="N84" s="22">
        <f>(E84-K84)/L84</f>
        <v>-1.030301624056543</v>
      </c>
    </row>
    <row r="85" spans="1:14" ht="18.75" x14ac:dyDescent="0.35">
      <c r="A85" s="44" t="s">
        <v>31</v>
      </c>
      <c r="B85" s="2" t="s">
        <v>57</v>
      </c>
      <c r="C85" s="19" t="s">
        <v>50</v>
      </c>
      <c r="D85" s="21">
        <v>5.0559711409923729</v>
      </c>
      <c r="E85" s="19">
        <v>5.07</v>
      </c>
      <c r="F85" s="26">
        <f>(E85-D85)/D85</f>
        <v>2.7747110528154352E-3</v>
      </c>
      <c r="G85" s="22">
        <f>(E85-D85)/(0.075*D85)</f>
        <v>3.6996147370872472E-2</v>
      </c>
      <c r="H85" s="60" t="str">
        <f t="shared" si="8"/>
        <v/>
      </c>
      <c r="I85" s="19"/>
      <c r="J85" s="26">
        <f t="shared" si="9"/>
        <v>-7.9491207577298793E-3</v>
      </c>
      <c r="K85" s="47">
        <v>5.1106249750743364</v>
      </c>
      <c r="L85" s="47">
        <v>0.1292310802072065</v>
      </c>
      <c r="M85" s="42">
        <f t="shared" si="14"/>
        <v>2.5286746892502474E-2</v>
      </c>
      <c r="N85" s="22">
        <f t="shared" si="11"/>
        <v>-0.3143591697074643</v>
      </c>
    </row>
    <row r="86" spans="1:14" ht="18.75" x14ac:dyDescent="0.35">
      <c r="A86" s="44" t="s">
        <v>32</v>
      </c>
      <c r="B86" s="2" t="s">
        <v>57</v>
      </c>
      <c r="C86" s="19" t="s">
        <v>50</v>
      </c>
      <c r="D86" s="21">
        <v>4.0534273858831273</v>
      </c>
      <c r="E86" s="19">
        <v>4.09</v>
      </c>
      <c r="F86" s="26">
        <f>(E86-D86)/D86</f>
        <v>9.0226395184095243E-3</v>
      </c>
      <c r="G86" s="22">
        <f>(E86-D86)/(0.075*D86)</f>
        <v>0.12030186024546032</v>
      </c>
      <c r="H86" s="60" t="str">
        <f t="shared" si="8"/>
        <v/>
      </c>
      <c r="I86" s="19"/>
      <c r="J86" s="26">
        <f t="shared" si="9"/>
        <v>-1.0105601229554178E-2</v>
      </c>
      <c r="K86" s="47">
        <v>4.1317538568560597</v>
      </c>
      <c r="L86" s="47">
        <v>9.928598085693488E-2</v>
      </c>
      <c r="M86" s="42">
        <f t="shared" si="14"/>
        <v>2.4029984431958324E-2</v>
      </c>
      <c r="N86" s="22">
        <f t="shared" si="11"/>
        <v>-0.42054131404739414</v>
      </c>
    </row>
    <row r="87" spans="1:14" x14ac:dyDescent="0.25">
      <c r="A87" s="46"/>
      <c r="B87" s="2"/>
      <c r="C87" s="28"/>
      <c r="F87" s="19"/>
      <c r="G87" s="26"/>
      <c r="H87" s="32"/>
      <c r="J87" s="42"/>
      <c r="M87" s="22"/>
    </row>
    <row r="89" spans="1:14" x14ac:dyDescent="0.25">
      <c r="F89" s="68" t="s">
        <v>58</v>
      </c>
      <c r="G89" s="68"/>
      <c r="H89" s="50">
        <f>COUNTA(G8:G86)</f>
        <v>39</v>
      </c>
    </row>
    <row r="90" spans="1:14" x14ac:dyDescent="0.25">
      <c r="F90" s="68" t="s">
        <v>59</v>
      </c>
      <c r="G90" s="68"/>
      <c r="H90" s="50">
        <f>COUNTIF(H8:H86,"=X")</f>
        <v>0</v>
      </c>
    </row>
    <row r="91" spans="1:14" x14ac:dyDescent="0.25">
      <c r="F91" s="68" t="s">
        <v>67</v>
      </c>
      <c r="G91" s="68"/>
      <c r="H91" s="50">
        <f>COUNTIF(H8:H86,"=XX")</f>
        <v>0</v>
      </c>
    </row>
  </sheetData>
  <sheetProtection password="DC07" sheet="1" objects="1" scenarios="1" selectLockedCells="1" selectUnlockedCells="1"/>
  <mergeCells count="9">
    <mergeCell ref="D1:E1"/>
    <mergeCell ref="F91:G91"/>
    <mergeCell ref="F3:H3"/>
    <mergeCell ref="J3:N3"/>
    <mergeCell ref="A7:D7"/>
    <mergeCell ref="A50:H50"/>
    <mergeCell ref="A63:G63"/>
    <mergeCell ref="F89:G89"/>
    <mergeCell ref="F90:G90"/>
  </mergeCells>
  <pageMargins left="0.75" right="0.75" top="1" bottom="1" header="0.5" footer="0.5"/>
  <pageSetup paperSize="9" scale="57" orientation="portrait" r:id="rId1"/>
  <headerFooter alignWithMargins="0">
    <oddHeader>&amp;CDefinitieve rapportering resultaten LABS 2012 - v1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/>
  <dimension ref="A1:O91"/>
  <sheetViews>
    <sheetView zoomScale="75" zoomScaleNormal="75" workbookViewId="0">
      <pane ySplit="5" topLeftCell="A24" activePane="bottomLeft" state="frozen"/>
      <selection activeCell="E3" sqref="E3"/>
      <selection pane="bottomLeft" activeCell="D51" sqref="D51:D60"/>
    </sheetView>
  </sheetViews>
  <sheetFormatPr defaultRowHeight="15.75" x14ac:dyDescent="0.25"/>
  <cols>
    <col min="1" max="1" width="19.85546875" style="17" bestFit="1" customWidth="1"/>
    <col min="2" max="2" width="26.5703125" style="24" bestFit="1" customWidth="1"/>
    <col min="3" max="3" width="16.5703125" style="19" bestFit="1" customWidth="1"/>
    <col min="4" max="4" width="12.7109375" style="21" bestFit="1" customWidth="1"/>
    <col min="5" max="5" width="10.28515625" style="29" bestFit="1" customWidth="1"/>
    <col min="6" max="6" width="14.5703125" style="25" bestFit="1" customWidth="1"/>
    <col min="7" max="7" width="9.85546875" style="18" bestFit="1" customWidth="1"/>
    <col min="8" max="8" width="12.140625" style="19" bestFit="1" customWidth="1"/>
    <col min="9" max="9" width="9.140625" style="20"/>
    <col min="10" max="10" width="14.5703125" style="21" bestFit="1" customWidth="1"/>
    <col min="11" max="11" width="7.5703125" style="22" bestFit="1" customWidth="1"/>
    <col min="12" max="12" width="10.85546875" style="22" bestFit="1" customWidth="1"/>
    <col min="13" max="14" width="10.85546875" style="17" bestFit="1" customWidth="1"/>
    <col min="15" max="16384" width="9.140625" style="17"/>
  </cols>
  <sheetData>
    <row r="1" spans="1:15" x14ac:dyDescent="0.25">
      <c r="A1" s="1" t="s">
        <v>44</v>
      </c>
      <c r="B1" s="2"/>
      <c r="C1" s="3" t="s">
        <v>45</v>
      </c>
      <c r="D1" s="67" t="s">
        <v>68</v>
      </c>
      <c r="E1" s="67"/>
      <c r="F1" s="5">
        <v>19</v>
      </c>
    </row>
    <row r="2" spans="1:15" x14ac:dyDescent="0.25">
      <c r="B2" s="6"/>
      <c r="C2" s="23"/>
      <c r="D2" s="4"/>
      <c r="F2" s="5"/>
    </row>
    <row r="3" spans="1:15" ht="47.25" customHeight="1" x14ac:dyDescent="0.25">
      <c r="A3" s="52"/>
      <c r="B3" s="52"/>
      <c r="C3" s="52"/>
      <c r="D3" s="52"/>
      <c r="E3" s="52"/>
      <c r="F3" s="69" t="s">
        <v>60</v>
      </c>
      <c r="G3" s="69"/>
      <c r="H3" s="69"/>
      <c r="I3" s="53"/>
      <c r="J3" s="70" t="s">
        <v>61</v>
      </c>
      <c r="K3" s="70"/>
      <c r="L3" s="70"/>
      <c r="M3" s="70"/>
      <c r="N3" s="70"/>
      <c r="O3" s="22"/>
    </row>
    <row r="4" spans="1:15" s="9" customFormat="1" x14ac:dyDescent="0.25">
      <c r="A4" s="1" t="s">
        <v>0</v>
      </c>
      <c r="B4" s="6" t="s">
        <v>1</v>
      </c>
      <c r="C4" s="7" t="s">
        <v>2</v>
      </c>
      <c r="D4" s="8" t="s">
        <v>3</v>
      </c>
      <c r="E4" s="9" t="s">
        <v>4</v>
      </c>
      <c r="F4" s="10" t="s">
        <v>5</v>
      </c>
      <c r="G4" s="11" t="s">
        <v>9</v>
      </c>
      <c r="H4" s="12" t="s">
        <v>10</v>
      </c>
      <c r="I4" s="12"/>
      <c r="J4" s="10" t="s">
        <v>5</v>
      </c>
      <c r="K4" s="13" t="s">
        <v>6</v>
      </c>
      <c r="L4" s="12" t="s">
        <v>7</v>
      </c>
      <c r="M4" s="14" t="s">
        <v>8</v>
      </c>
      <c r="N4" s="12" t="s">
        <v>9</v>
      </c>
    </row>
    <row r="5" spans="1:15" s="9" customFormat="1" x14ac:dyDescent="0.25">
      <c r="A5" s="1"/>
      <c r="B5" s="6"/>
      <c r="C5" s="7"/>
      <c r="D5" s="15"/>
      <c r="F5" s="10" t="s">
        <v>11</v>
      </c>
      <c r="G5" s="10" t="s">
        <v>11</v>
      </c>
      <c r="J5" s="10" t="s">
        <v>51</v>
      </c>
      <c r="K5" s="13"/>
      <c r="L5" s="12" t="s">
        <v>52</v>
      </c>
      <c r="M5" s="12" t="s">
        <v>52</v>
      </c>
      <c r="N5" s="12" t="s">
        <v>52</v>
      </c>
    </row>
    <row r="6" spans="1:15" x14ac:dyDescent="0.25">
      <c r="E6" s="25"/>
      <c r="F6" s="17"/>
      <c r="G6" s="17"/>
      <c r="H6" s="25"/>
      <c r="I6" s="25"/>
      <c r="J6" s="18"/>
      <c r="K6" s="19"/>
      <c r="L6" s="20"/>
      <c r="M6" s="21"/>
      <c r="N6" s="22"/>
    </row>
    <row r="7" spans="1:15" x14ac:dyDescent="0.25">
      <c r="A7" s="71" t="s">
        <v>46</v>
      </c>
      <c r="B7" s="71"/>
      <c r="C7" s="71"/>
      <c r="D7" s="71"/>
      <c r="E7" s="25"/>
      <c r="F7" s="17"/>
      <c r="G7" s="17"/>
      <c r="H7" s="25"/>
      <c r="I7" s="25"/>
      <c r="J7" s="26"/>
      <c r="K7" s="19"/>
      <c r="L7" s="20"/>
      <c r="M7" s="21"/>
      <c r="N7" s="22"/>
    </row>
    <row r="8" spans="1:15" ht="13.5" customHeight="1" x14ac:dyDescent="0.25">
      <c r="A8" s="1" t="s">
        <v>13</v>
      </c>
      <c r="B8" s="27" t="s">
        <v>14</v>
      </c>
      <c r="C8" s="28" t="s">
        <v>15</v>
      </c>
      <c r="D8" s="21">
        <v>59.34</v>
      </c>
      <c r="E8" s="55">
        <v>62.2</v>
      </c>
      <c r="F8" s="38">
        <f>(E8-D8)/D8</f>
        <v>4.8196831816649799E-2</v>
      </c>
      <c r="G8" s="22">
        <f>(E8-D8)/(D8*0.04)</f>
        <v>1.2049207954162451</v>
      </c>
      <c r="H8" s="60" t="str">
        <f t="shared" ref="H8:H48" si="0">IF(ABS(G8)&gt;2,IF(ABS(G8)&gt;3,"XX","X"),"")</f>
        <v/>
      </c>
      <c r="I8" s="29"/>
      <c r="J8" s="30"/>
      <c r="K8" s="31"/>
      <c r="L8" s="20"/>
      <c r="M8" s="21"/>
      <c r="N8" s="22"/>
    </row>
    <row r="9" spans="1:15" x14ac:dyDescent="0.25">
      <c r="A9" s="1" t="s">
        <v>16</v>
      </c>
      <c r="B9" s="27" t="s">
        <v>17</v>
      </c>
      <c r="C9" s="28" t="s">
        <v>18</v>
      </c>
      <c r="D9" s="21">
        <v>129.63</v>
      </c>
      <c r="E9" s="55">
        <v>128</v>
      </c>
      <c r="F9" s="40">
        <f>E9-D9</f>
        <v>-1.6299999999999955</v>
      </c>
      <c r="G9" s="22">
        <f>(E9-D9)/1</f>
        <v>-1.6299999999999955</v>
      </c>
      <c r="H9" s="60" t="str">
        <f t="shared" si="0"/>
        <v/>
      </c>
      <c r="I9" s="32"/>
      <c r="J9" s="32"/>
      <c r="K9" s="31"/>
      <c r="L9" s="20"/>
      <c r="M9" s="21"/>
      <c r="N9" s="22"/>
    </row>
    <row r="10" spans="1:15" x14ac:dyDescent="0.25">
      <c r="A10" s="1"/>
      <c r="B10" s="27"/>
      <c r="C10" s="28"/>
      <c r="D10" s="17"/>
      <c r="E10" s="17"/>
      <c r="F10" s="37"/>
      <c r="G10" s="22"/>
      <c r="H10" s="60" t="str">
        <f t="shared" si="0"/>
        <v/>
      </c>
      <c r="I10" s="29"/>
      <c r="J10" s="30"/>
      <c r="K10" s="19"/>
      <c r="L10" s="20"/>
      <c r="M10" s="21"/>
      <c r="N10" s="22"/>
    </row>
    <row r="11" spans="1:15" x14ac:dyDescent="0.25">
      <c r="A11" s="33" t="s">
        <v>19</v>
      </c>
      <c r="B11" s="34" t="s">
        <v>20</v>
      </c>
      <c r="C11" s="35" t="s">
        <v>21</v>
      </c>
      <c r="D11" s="32">
        <v>6.16</v>
      </c>
      <c r="E11" s="55">
        <v>5.55</v>
      </c>
      <c r="F11" s="38">
        <f>(E11-D11)/D11</f>
        <v>-9.9025974025974073E-2</v>
      </c>
      <c r="G11" s="22">
        <f>(E11-D11)/((12.5-0.53*D11)/2/100*D11)</f>
        <v>-2.1445333945333958</v>
      </c>
      <c r="H11" s="60" t="str">
        <f t="shared" si="0"/>
        <v>X</v>
      </c>
      <c r="I11" s="21"/>
      <c r="J11" s="30"/>
      <c r="K11" s="19"/>
      <c r="L11" s="20"/>
      <c r="M11" s="21"/>
      <c r="N11" s="22"/>
    </row>
    <row r="12" spans="1:15" x14ac:dyDescent="0.25">
      <c r="A12" s="33"/>
      <c r="B12" s="34" t="s">
        <v>20</v>
      </c>
      <c r="C12" s="35" t="s">
        <v>21</v>
      </c>
      <c r="D12" s="32">
        <v>6</v>
      </c>
      <c r="E12" s="55">
        <v>5.46</v>
      </c>
      <c r="F12" s="38">
        <f t="shared" ref="F12:F16" si="1">(E12-D12)/D12</f>
        <v>-9.0000000000000011E-2</v>
      </c>
      <c r="G12" s="22">
        <f>(E12-D12)/((12.5-0.53*D12)/2/100*D12)</f>
        <v>-1.9313304721030042</v>
      </c>
      <c r="H12" s="60" t="str">
        <f t="shared" si="0"/>
        <v/>
      </c>
      <c r="I12" s="21"/>
      <c r="J12" s="30"/>
      <c r="K12" s="19"/>
      <c r="L12" s="20"/>
      <c r="M12" s="21"/>
      <c r="N12" s="22"/>
    </row>
    <row r="13" spans="1:15" s="20" customFormat="1" x14ac:dyDescent="0.25">
      <c r="A13" s="36"/>
      <c r="B13" s="34" t="s">
        <v>20</v>
      </c>
      <c r="C13" s="35" t="s">
        <v>21</v>
      </c>
      <c r="D13" s="32"/>
      <c r="E13" s="32"/>
      <c r="F13" s="38"/>
      <c r="G13" s="22"/>
      <c r="H13" s="60" t="str">
        <f t="shared" si="0"/>
        <v/>
      </c>
      <c r="I13" s="21"/>
      <c r="J13" s="30"/>
      <c r="K13" s="19"/>
      <c r="M13" s="21"/>
      <c r="N13" s="22"/>
    </row>
    <row r="14" spans="1:15" s="20" customFormat="1" x14ac:dyDescent="0.25">
      <c r="A14" s="36"/>
      <c r="B14" s="34"/>
      <c r="C14" s="35"/>
      <c r="D14" s="32"/>
      <c r="E14" s="32"/>
      <c r="F14" s="38"/>
      <c r="G14" s="22"/>
      <c r="H14" s="60" t="str">
        <f t="shared" si="0"/>
        <v/>
      </c>
      <c r="I14" s="21"/>
      <c r="J14" s="30"/>
      <c r="K14" s="19"/>
      <c r="M14" s="21"/>
      <c r="N14" s="22"/>
    </row>
    <row r="15" spans="1:15" s="20" customFormat="1" x14ac:dyDescent="0.25">
      <c r="A15" s="33" t="s">
        <v>22</v>
      </c>
      <c r="B15" s="34" t="s">
        <v>20</v>
      </c>
      <c r="C15" s="35" t="s">
        <v>21</v>
      </c>
      <c r="D15" s="32">
        <v>11.11</v>
      </c>
      <c r="E15" s="55">
        <v>10.199999999999999</v>
      </c>
      <c r="F15" s="38">
        <f t="shared" si="1"/>
        <v>-8.1908190819081919E-2</v>
      </c>
      <c r="G15" s="22">
        <f>(E15-D15)/((12.5-0.53*D15)/2/100*D15)</f>
        <v>-2.4776741479220754</v>
      </c>
      <c r="H15" s="60" t="str">
        <f t="shared" si="0"/>
        <v>X</v>
      </c>
      <c r="I15" s="21"/>
      <c r="J15" s="30"/>
      <c r="K15" s="19"/>
      <c r="M15" s="21"/>
      <c r="N15" s="22"/>
    </row>
    <row r="16" spans="1:15" s="20" customFormat="1" x14ac:dyDescent="0.25">
      <c r="A16" s="33"/>
      <c r="B16" s="34" t="s">
        <v>20</v>
      </c>
      <c r="C16" s="35" t="s">
        <v>21</v>
      </c>
      <c r="D16" s="32">
        <v>10.84</v>
      </c>
      <c r="E16" s="55">
        <v>10.6</v>
      </c>
      <c r="F16" s="38">
        <f t="shared" si="1"/>
        <v>-2.2140221402214041E-2</v>
      </c>
      <c r="G16" s="22">
        <f>(E16-D16)/((12.5-0.53*D16)/2/100*D16)</f>
        <v>-0.65554039800479791</v>
      </c>
      <c r="H16" s="60" t="str">
        <f t="shared" si="0"/>
        <v/>
      </c>
      <c r="I16" s="21"/>
      <c r="J16" s="30"/>
      <c r="K16" s="19"/>
      <c r="M16" s="21"/>
      <c r="N16" s="22"/>
    </row>
    <row r="17" spans="1:14" s="20" customFormat="1" x14ac:dyDescent="0.25">
      <c r="A17" s="36"/>
      <c r="B17" s="34" t="s">
        <v>20</v>
      </c>
      <c r="C17" s="35" t="s">
        <v>21</v>
      </c>
      <c r="D17" s="32"/>
      <c r="E17" s="32"/>
      <c r="F17" s="38"/>
      <c r="G17" s="22"/>
      <c r="H17" s="60" t="str">
        <f t="shared" si="0"/>
        <v/>
      </c>
      <c r="I17" s="19"/>
      <c r="J17" s="37"/>
      <c r="K17" s="19"/>
      <c r="M17" s="21"/>
      <c r="N17" s="22"/>
    </row>
    <row r="18" spans="1:14" s="20" customFormat="1" x14ac:dyDescent="0.25">
      <c r="A18" s="36"/>
      <c r="B18" s="34"/>
      <c r="C18" s="35"/>
      <c r="D18" s="17"/>
      <c r="E18" s="17"/>
      <c r="F18" s="37"/>
      <c r="G18" s="22"/>
      <c r="H18" s="60" t="str">
        <f t="shared" si="0"/>
        <v/>
      </c>
      <c r="I18" s="19"/>
      <c r="J18" s="37"/>
      <c r="K18" s="19"/>
      <c r="M18" s="21"/>
      <c r="N18" s="22"/>
    </row>
    <row r="19" spans="1:14" s="20" customFormat="1" x14ac:dyDescent="0.25">
      <c r="A19" s="36"/>
      <c r="B19" s="34"/>
      <c r="C19" s="35"/>
      <c r="D19" s="17"/>
      <c r="E19" s="17"/>
      <c r="F19" s="37"/>
      <c r="G19" s="22"/>
      <c r="H19" s="60" t="str">
        <f t="shared" si="0"/>
        <v/>
      </c>
      <c r="I19" s="19"/>
      <c r="J19" s="37"/>
      <c r="K19" s="19"/>
      <c r="M19" s="21"/>
      <c r="N19" s="22"/>
    </row>
    <row r="20" spans="1:14" s="20" customFormat="1" ht="18" x14ac:dyDescent="0.25">
      <c r="A20" s="9" t="s">
        <v>23</v>
      </c>
      <c r="B20" s="24"/>
      <c r="C20" s="19" t="s">
        <v>53</v>
      </c>
      <c r="D20" s="21">
        <v>10.220000000000001</v>
      </c>
      <c r="E20" s="55">
        <v>9.15</v>
      </c>
      <c r="F20" s="38">
        <f>(E20-D20)/D20</f>
        <v>-0.1046966731898239</v>
      </c>
      <c r="G20" s="22">
        <f>(E20-D20)/(D20*0.075)</f>
        <v>-1.3959556425309851</v>
      </c>
      <c r="H20" s="60" t="str">
        <f t="shared" si="0"/>
        <v/>
      </c>
      <c r="I20" s="32"/>
      <c r="J20" s="30"/>
      <c r="K20" s="31"/>
      <c r="M20" s="21"/>
      <c r="N20" s="22"/>
    </row>
    <row r="21" spans="1:14" s="20" customFormat="1" ht="18" customHeight="1" x14ac:dyDescent="0.25">
      <c r="A21" s="17"/>
      <c r="B21" s="24"/>
      <c r="C21" s="19"/>
      <c r="D21" s="32"/>
      <c r="E21" s="32"/>
      <c r="F21" s="38"/>
      <c r="G21" s="22"/>
      <c r="H21" s="60" t="str">
        <f t="shared" si="0"/>
        <v/>
      </c>
      <c r="I21" s="32"/>
      <c r="J21" s="38"/>
      <c r="K21" s="19"/>
      <c r="M21" s="21"/>
      <c r="N21" s="22"/>
    </row>
    <row r="22" spans="1:14" s="20" customFormat="1" ht="18" customHeight="1" x14ac:dyDescent="0.25">
      <c r="A22" s="17"/>
      <c r="B22" s="24"/>
      <c r="C22" s="19"/>
      <c r="D22" s="17"/>
      <c r="E22" s="17"/>
      <c r="F22" s="37"/>
      <c r="G22" s="22"/>
      <c r="H22" s="60" t="str">
        <f t="shared" si="0"/>
        <v/>
      </c>
      <c r="I22" s="32"/>
      <c r="J22" s="38"/>
      <c r="K22" s="19"/>
      <c r="M22" s="21"/>
      <c r="N22" s="22"/>
    </row>
    <row r="23" spans="1:14" s="20" customFormat="1" x14ac:dyDescent="0.25">
      <c r="A23" s="17"/>
      <c r="B23" s="24"/>
      <c r="C23" s="19"/>
      <c r="D23" s="19"/>
      <c r="E23" s="58"/>
      <c r="F23" s="57"/>
      <c r="G23" s="22"/>
      <c r="H23" s="60" t="str">
        <f t="shared" si="0"/>
        <v/>
      </c>
      <c r="I23" s="29"/>
      <c r="J23" s="38"/>
      <c r="K23" s="19"/>
      <c r="M23" s="21"/>
      <c r="N23" s="22"/>
    </row>
    <row r="24" spans="1:14" s="20" customFormat="1" x14ac:dyDescent="0.25">
      <c r="A24" s="33" t="s">
        <v>47</v>
      </c>
      <c r="B24" s="27"/>
      <c r="C24" s="28"/>
      <c r="D24" s="19"/>
      <c r="E24" s="29"/>
      <c r="F24" s="38"/>
      <c r="G24" s="22"/>
      <c r="H24" s="60" t="str">
        <f t="shared" si="0"/>
        <v/>
      </c>
      <c r="I24" s="29"/>
      <c r="J24" s="38"/>
      <c r="K24" s="19"/>
      <c r="M24" s="21"/>
      <c r="N24" s="22"/>
    </row>
    <row r="25" spans="1:14" s="20" customFormat="1" x14ac:dyDescent="0.25">
      <c r="A25" s="33" t="s">
        <v>24</v>
      </c>
      <c r="B25" s="34" t="s">
        <v>25</v>
      </c>
      <c r="C25" s="35" t="s">
        <v>26</v>
      </c>
      <c r="D25" s="19">
        <v>5.63</v>
      </c>
      <c r="E25" s="21">
        <v>5.58</v>
      </c>
      <c r="F25" s="38">
        <f>(E25-D25)/D25</f>
        <v>-8.8809946714031654E-3</v>
      </c>
      <c r="G25" s="22">
        <f>(E25-D25)/(D25*0.075)</f>
        <v>-0.11841326228537555</v>
      </c>
      <c r="H25" s="60" t="str">
        <f t="shared" si="0"/>
        <v/>
      </c>
      <c r="I25" s="29"/>
      <c r="J25" s="38"/>
      <c r="K25" s="19"/>
      <c r="M25" s="21"/>
      <c r="N25" s="22"/>
    </row>
    <row r="26" spans="1:14" s="20" customFormat="1" x14ac:dyDescent="0.25">
      <c r="A26" s="36"/>
      <c r="B26" s="34" t="s">
        <v>25</v>
      </c>
      <c r="C26" s="35" t="s">
        <v>26</v>
      </c>
      <c r="D26" s="21">
        <v>12.14</v>
      </c>
      <c r="E26" s="21">
        <v>12.1</v>
      </c>
      <c r="F26" s="38">
        <f t="shared" ref="F26:F27" si="2">(E26-D26)/D26</f>
        <v>-3.2948929159803066E-3</v>
      </c>
      <c r="G26" s="22">
        <f t="shared" ref="G26:G27" si="3">(E26-D26)/(D26*0.075)</f>
        <v>-4.3931905546404089E-2</v>
      </c>
      <c r="H26" s="60" t="str">
        <f t="shared" si="0"/>
        <v/>
      </c>
      <c r="I26" s="29"/>
      <c r="J26" s="38"/>
      <c r="K26" s="19"/>
      <c r="M26" s="21"/>
      <c r="N26" s="22"/>
    </row>
    <row r="27" spans="1:14" s="20" customFormat="1" x14ac:dyDescent="0.25">
      <c r="A27" s="36"/>
      <c r="B27" s="34" t="s">
        <v>25</v>
      </c>
      <c r="C27" s="35" t="s">
        <v>26</v>
      </c>
      <c r="D27" s="21">
        <v>19.04</v>
      </c>
      <c r="E27" s="21">
        <v>18.600000000000001</v>
      </c>
      <c r="F27" s="38">
        <f t="shared" si="2"/>
        <v>-2.3109243697478875E-2</v>
      </c>
      <c r="G27" s="22">
        <f t="shared" si="3"/>
        <v>-0.30812324929971829</v>
      </c>
      <c r="H27" s="60" t="str">
        <f t="shared" si="0"/>
        <v/>
      </c>
      <c r="I27" s="29"/>
      <c r="J27" s="38"/>
      <c r="K27" s="19"/>
      <c r="M27" s="21"/>
      <c r="N27" s="22"/>
    </row>
    <row r="28" spans="1:14" s="20" customFormat="1" x14ac:dyDescent="0.25">
      <c r="A28" s="36"/>
      <c r="B28" s="34" t="s">
        <v>25</v>
      </c>
      <c r="C28" s="35" t="s">
        <v>26</v>
      </c>
      <c r="D28" s="21"/>
      <c r="E28" s="21" t="s">
        <v>62</v>
      </c>
      <c r="F28" s="39"/>
      <c r="G28" s="22"/>
      <c r="H28" s="60" t="str">
        <f t="shared" si="0"/>
        <v/>
      </c>
      <c r="I28" s="29"/>
      <c r="J28" s="38"/>
      <c r="K28" s="19"/>
      <c r="M28" s="21"/>
      <c r="N28" s="22"/>
    </row>
    <row r="29" spans="1:14" s="20" customFormat="1" x14ac:dyDescent="0.25">
      <c r="A29" s="36"/>
      <c r="B29" s="34" t="s">
        <v>25</v>
      </c>
      <c r="C29" s="35" t="s">
        <v>26</v>
      </c>
      <c r="D29" s="21"/>
      <c r="E29" s="21" t="s">
        <v>62</v>
      </c>
      <c r="F29" s="39"/>
      <c r="G29" s="22"/>
      <c r="H29" s="60" t="str">
        <f t="shared" si="0"/>
        <v/>
      </c>
      <c r="I29" s="29"/>
      <c r="J29" s="38"/>
      <c r="K29" s="19"/>
      <c r="M29" s="21"/>
      <c r="N29" s="22"/>
    </row>
    <row r="30" spans="1:14" s="20" customFormat="1" x14ac:dyDescent="0.25">
      <c r="A30" s="36"/>
      <c r="B30" s="34"/>
      <c r="C30" s="35"/>
      <c r="D30" s="21"/>
      <c r="E30" s="21"/>
      <c r="F30" s="39"/>
      <c r="G30" s="22"/>
      <c r="H30" s="60" t="str">
        <f t="shared" si="0"/>
        <v/>
      </c>
      <c r="I30" s="29"/>
      <c r="J30" s="38"/>
      <c r="K30" s="19"/>
      <c r="M30" s="21"/>
      <c r="N30" s="22"/>
    </row>
    <row r="31" spans="1:14" s="20" customFormat="1" x14ac:dyDescent="0.25">
      <c r="A31" s="33" t="s">
        <v>24</v>
      </c>
      <c r="B31" s="34" t="s">
        <v>25</v>
      </c>
      <c r="C31" s="35" t="s">
        <v>26</v>
      </c>
      <c r="D31" s="21"/>
      <c r="E31" s="21"/>
      <c r="F31" s="39"/>
      <c r="G31" s="22"/>
      <c r="H31" s="60" t="str">
        <f t="shared" si="0"/>
        <v/>
      </c>
      <c r="I31" s="29"/>
      <c r="J31" s="38"/>
      <c r="K31" s="19"/>
      <c r="M31" s="21"/>
      <c r="N31" s="22"/>
    </row>
    <row r="32" spans="1:14" s="20" customFormat="1" x14ac:dyDescent="0.25">
      <c r="A32" s="36"/>
      <c r="B32" s="34" t="s">
        <v>25</v>
      </c>
      <c r="C32" s="35" t="s">
        <v>26</v>
      </c>
      <c r="D32" s="21"/>
      <c r="E32" s="21"/>
      <c r="F32" s="39"/>
      <c r="G32" s="22"/>
      <c r="H32" s="60" t="str">
        <f t="shared" si="0"/>
        <v/>
      </c>
      <c r="I32" s="29"/>
      <c r="J32" s="38"/>
      <c r="K32" s="19"/>
      <c r="M32" s="21"/>
      <c r="N32" s="22"/>
    </row>
    <row r="33" spans="1:14" s="20" customFormat="1" x14ac:dyDescent="0.25">
      <c r="A33" s="36"/>
      <c r="B33" s="34" t="s">
        <v>25</v>
      </c>
      <c r="C33" s="35" t="s">
        <v>26</v>
      </c>
      <c r="D33" s="21"/>
      <c r="E33" s="21"/>
      <c r="F33" s="39"/>
      <c r="G33" s="22"/>
      <c r="H33" s="60" t="str">
        <f t="shared" si="0"/>
        <v/>
      </c>
      <c r="I33" s="29"/>
      <c r="J33" s="38"/>
      <c r="K33" s="19"/>
      <c r="M33" s="21"/>
      <c r="N33" s="22"/>
    </row>
    <row r="34" spans="1:14" s="20" customFormat="1" x14ac:dyDescent="0.25">
      <c r="A34" s="36"/>
      <c r="B34" s="34" t="s">
        <v>25</v>
      </c>
      <c r="C34" s="35" t="s">
        <v>26</v>
      </c>
      <c r="D34" s="21"/>
      <c r="E34" s="21"/>
      <c r="F34" s="39"/>
      <c r="G34" s="22"/>
      <c r="H34" s="60" t="str">
        <f t="shared" si="0"/>
        <v/>
      </c>
      <c r="I34" s="29"/>
      <c r="J34" s="38"/>
      <c r="K34" s="19"/>
      <c r="M34" s="21"/>
      <c r="N34" s="22"/>
    </row>
    <row r="35" spans="1:14" s="20" customFormat="1" x14ac:dyDescent="0.25">
      <c r="A35" s="36"/>
      <c r="B35" s="34" t="s">
        <v>25</v>
      </c>
      <c r="C35" s="35" t="s">
        <v>26</v>
      </c>
      <c r="D35" s="21"/>
      <c r="E35" s="21"/>
      <c r="F35" s="39"/>
      <c r="G35" s="22"/>
      <c r="H35" s="60" t="str">
        <f t="shared" si="0"/>
        <v/>
      </c>
      <c r="I35" s="29"/>
      <c r="J35" s="38"/>
      <c r="K35" s="19"/>
      <c r="M35" s="21"/>
      <c r="N35" s="22"/>
    </row>
    <row r="36" spans="1:14" s="20" customFormat="1" x14ac:dyDescent="0.25">
      <c r="A36" s="33"/>
      <c r="B36" s="27"/>
      <c r="C36" s="28"/>
      <c r="D36" s="41"/>
      <c r="E36" s="21"/>
      <c r="F36" s="38"/>
      <c r="G36" s="22"/>
      <c r="H36" s="60" t="str">
        <f t="shared" si="0"/>
        <v/>
      </c>
      <c r="I36" s="29"/>
      <c r="J36" s="38"/>
      <c r="K36" s="19"/>
      <c r="M36" s="21"/>
      <c r="N36" s="22"/>
    </row>
    <row r="37" spans="1:14" s="20" customFormat="1" x14ac:dyDescent="0.25">
      <c r="A37" s="33" t="s">
        <v>27</v>
      </c>
      <c r="B37" s="34" t="s">
        <v>25</v>
      </c>
      <c r="C37" s="35" t="s">
        <v>26</v>
      </c>
      <c r="D37" s="21">
        <v>79.599999999999994</v>
      </c>
      <c r="E37" s="58">
        <v>78.2</v>
      </c>
      <c r="F37" s="38">
        <f>(E37-D37)/D37</f>
        <v>-1.7587939698492358E-2</v>
      </c>
      <c r="G37" s="22">
        <f>(E37-D37)/(D37*0.05)</f>
        <v>-0.35175879396984711</v>
      </c>
      <c r="H37" s="60" t="str">
        <f t="shared" si="0"/>
        <v/>
      </c>
      <c r="I37" s="21"/>
      <c r="J37" s="39"/>
      <c r="K37" s="31"/>
      <c r="M37" s="21"/>
      <c r="N37" s="22"/>
    </row>
    <row r="38" spans="1:14" s="20" customFormat="1" x14ac:dyDescent="0.25">
      <c r="A38" s="36"/>
      <c r="B38" s="34" t="s">
        <v>25</v>
      </c>
      <c r="C38" s="35" t="s">
        <v>26</v>
      </c>
      <c r="D38" s="21">
        <v>129.82</v>
      </c>
      <c r="E38" s="21">
        <v>127</v>
      </c>
      <c r="F38" s="38">
        <f t="shared" ref="F38:F39" si="4">(E38-D38)/D38</f>
        <v>-2.1722384840548399E-2</v>
      </c>
      <c r="G38" s="22">
        <f t="shared" ref="G38:G39" si="5">(E38-D38)/(D38*0.05)</f>
        <v>-0.43444769681096801</v>
      </c>
      <c r="H38" s="60" t="str">
        <f t="shared" si="0"/>
        <v/>
      </c>
      <c r="I38" s="21"/>
      <c r="J38" s="39"/>
      <c r="K38" s="31"/>
      <c r="M38" s="21"/>
      <c r="N38" s="22"/>
    </row>
    <row r="39" spans="1:14" s="20" customFormat="1" x14ac:dyDescent="0.25">
      <c r="A39" s="36"/>
      <c r="B39" s="34" t="s">
        <v>25</v>
      </c>
      <c r="C39" s="35" t="s">
        <v>26</v>
      </c>
      <c r="D39" s="21">
        <v>183.43</v>
      </c>
      <c r="E39" s="21">
        <v>180</v>
      </c>
      <c r="F39" s="38">
        <f t="shared" si="4"/>
        <v>-1.86992313143979E-2</v>
      </c>
      <c r="G39" s="22">
        <f t="shared" si="5"/>
        <v>-0.37398462628795798</v>
      </c>
      <c r="H39" s="60" t="str">
        <f t="shared" si="0"/>
        <v/>
      </c>
      <c r="I39" s="21"/>
      <c r="J39" s="39"/>
      <c r="K39" s="40"/>
      <c r="M39" s="21"/>
      <c r="N39" s="22"/>
    </row>
    <row r="40" spans="1:14" s="20" customFormat="1" x14ac:dyDescent="0.25">
      <c r="A40" s="36"/>
      <c r="B40" s="34" t="s">
        <v>25</v>
      </c>
      <c r="C40" s="35" t="s">
        <v>26</v>
      </c>
      <c r="D40" s="21"/>
      <c r="E40" s="21" t="s">
        <v>66</v>
      </c>
      <c r="F40" s="39"/>
      <c r="G40" s="22"/>
      <c r="H40" s="60" t="str">
        <f t="shared" si="0"/>
        <v/>
      </c>
      <c r="I40" s="21"/>
      <c r="J40" s="39"/>
      <c r="K40" s="21"/>
      <c r="M40" s="21"/>
      <c r="N40" s="22"/>
    </row>
    <row r="41" spans="1:14" s="20" customFormat="1" x14ac:dyDescent="0.25">
      <c r="A41" s="36"/>
      <c r="B41" s="34" t="s">
        <v>25</v>
      </c>
      <c r="C41" s="35" t="s">
        <v>26</v>
      </c>
      <c r="D41" s="21"/>
      <c r="E41" s="21" t="s">
        <v>66</v>
      </c>
      <c r="F41" s="39"/>
      <c r="G41" s="22"/>
      <c r="H41" s="60" t="str">
        <f t="shared" si="0"/>
        <v/>
      </c>
      <c r="I41" s="21"/>
      <c r="J41" s="39"/>
      <c r="K41" s="21"/>
      <c r="M41" s="21"/>
      <c r="N41" s="22"/>
    </row>
    <row r="42" spans="1:14" s="20" customFormat="1" x14ac:dyDescent="0.25">
      <c r="A42" s="36"/>
      <c r="B42" s="34"/>
      <c r="C42" s="35"/>
      <c r="D42" s="19"/>
      <c r="E42" s="58"/>
      <c r="F42" s="57"/>
      <c r="G42" s="22"/>
      <c r="H42" s="60" t="str">
        <f t="shared" si="0"/>
        <v/>
      </c>
      <c r="I42" s="21"/>
      <c r="J42" s="39"/>
      <c r="K42" s="21"/>
      <c r="M42" s="21"/>
      <c r="N42" s="22"/>
    </row>
    <row r="43" spans="1:14" s="20" customFormat="1" x14ac:dyDescent="0.25">
      <c r="A43" s="33" t="s">
        <v>27</v>
      </c>
      <c r="B43" s="34" t="s">
        <v>25</v>
      </c>
      <c r="C43" s="35" t="s">
        <v>26</v>
      </c>
      <c r="D43" s="19"/>
      <c r="E43" s="29"/>
      <c r="F43" s="57"/>
      <c r="G43" s="22"/>
      <c r="H43" s="60" t="str">
        <f t="shared" si="0"/>
        <v/>
      </c>
      <c r="I43" s="19"/>
      <c r="J43" s="39"/>
      <c r="K43" s="21"/>
      <c r="M43" s="21"/>
      <c r="N43" s="22"/>
    </row>
    <row r="44" spans="1:14" s="20" customFormat="1" x14ac:dyDescent="0.25">
      <c r="A44" s="36"/>
      <c r="B44" s="34" t="s">
        <v>25</v>
      </c>
      <c r="C44" s="35" t="s">
        <v>26</v>
      </c>
      <c r="D44" s="19"/>
      <c r="E44" s="29"/>
      <c r="F44" s="57"/>
      <c r="G44" s="22"/>
      <c r="H44" s="60" t="str">
        <f t="shared" si="0"/>
        <v/>
      </c>
      <c r="I44" s="21"/>
      <c r="J44" s="39"/>
      <c r="K44" s="41"/>
      <c r="M44" s="21"/>
      <c r="N44" s="22"/>
    </row>
    <row r="45" spans="1:14" s="22" customFormat="1" x14ac:dyDescent="0.25">
      <c r="A45" s="36"/>
      <c r="B45" s="34" t="s">
        <v>25</v>
      </c>
      <c r="C45" s="35" t="s">
        <v>26</v>
      </c>
      <c r="D45" s="19"/>
      <c r="E45" s="29"/>
      <c r="F45" s="57"/>
      <c r="H45" s="60" t="str">
        <f t="shared" si="0"/>
        <v/>
      </c>
      <c r="I45" s="21"/>
      <c r="J45" s="39"/>
      <c r="K45" s="21"/>
      <c r="L45" s="20"/>
      <c r="M45" s="21"/>
    </row>
    <row r="46" spans="1:14" s="22" customFormat="1" x14ac:dyDescent="0.25">
      <c r="A46" s="36"/>
      <c r="B46" s="34" t="s">
        <v>25</v>
      </c>
      <c r="C46" s="35" t="s">
        <v>26</v>
      </c>
      <c r="D46" s="19"/>
      <c r="E46" s="29"/>
      <c r="F46" s="38"/>
      <c r="G46" s="21"/>
      <c r="H46" s="60" t="str">
        <f t="shared" si="0"/>
        <v/>
      </c>
      <c r="I46" s="21"/>
      <c r="J46" s="39"/>
      <c r="K46" s="21"/>
      <c r="L46" s="20"/>
      <c r="M46" s="21"/>
    </row>
    <row r="47" spans="1:14" s="22" customFormat="1" x14ac:dyDescent="0.25">
      <c r="A47" s="36"/>
      <c r="B47" s="34" t="s">
        <v>25</v>
      </c>
      <c r="C47" s="35" t="s">
        <v>26</v>
      </c>
      <c r="D47" s="19"/>
      <c r="E47" s="29"/>
      <c r="F47" s="57"/>
      <c r="G47" s="21"/>
      <c r="H47" s="60" t="str">
        <f t="shared" si="0"/>
        <v/>
      </c>
      <c r="I47" s="21"/>
      <c r="J47" s="39"/>
      <c r="K47" s="21"/>
      <c r="L47" s="20"/>
      <c r="M47" s="21"/>
    </row>
    <row r="48" spans="1:14" s="22" customFormat="1" x14ac:dyDescent="0.25">
      <c r="A48" s="36"/>
      <c r="B48" s="34"/>
      <c r="C48" s="35"/>
      <c r="E48" s="39"/>
      <c r="H48" s="60" t="str">
        <f t="shared" si="0"/>
        <v/>
      </c>
      <c r="I48" s="39"/>
      <c r="J48" s="21"/>
      <c r="K48" s="21"/>
      <c r="L48" s="20"/>
      <c r="M48" s="21"/>
    </row>
    <row r="49" spans="1:14" x14ac:dyDescent="0.25">
      <c r="E49" s="25"/>
      <c r="F49" s="17"/>
      <c r="G49" s="17"/>
      <c r="H49" s="25"/>
      <c r="I49" s="25"/>
      <c r="J49" s="18"/>
      <c r="K49" s="19"/>
      <c r="L49" s="20"/>
      <c r="M49" s="21"/>
      <c r="N49" s="22"/>
    </row>
    <row r="50" spans="1:14" s="22" customFormat="1" x14ac:dyDescent="0.25">
      <c r="A50" s="71" t="s">
        <v>48</v>
      </c>
      <c r="B50" s="71"/>
      <c r="C50" s="71"/>
      <c r="D50" s="71"/>
      <c r="E50" s="71"/>
      <c r="F50" s="71"/>
      <c r="G50" s="71"/>
      <c r="H50" s="71"/>
      <c r="I50" s="54"/>
      <c r="J50" s="18"/>
      <c r="K50" s="19"/>
      <c r="L50" s="20"/>
      <c r="M50" s="21"/>
    </row>
    <row r="51" spans="1:14" s="22" customFormat="1" x14ac:dyDescent="0.25">
      <c r="A51" s="17"/>
      <c r="B51" s="24" t="s">
        <v>28</v>
      </c>
      <c r="C51" s="19" t="s">
        <v>29</v>
      </c>
      <c r="D51" s="32">
        <v>72.801864823674819</v>
      </c>
      <c r="E51" s="20">
        <v>74.599999999999994</v>
      </c>
      <c r="F51" s="26">
        <f t="shared" ref="F51:F60" si="6">(E51-D51)/D51</f>
        <v>2.4699026332364364E-2</v>
      </c>
      <c r="G51" s="22">
        <f t="shared" ref="G51:G60" si="7">(E51-D51)/(0.075*D51)</f>
        <v>0.32932035109819147</v>
      </c>
      <c r="H51" s="60" t="str">
        <f>IF(ABS(G51)&gt;2,IF(ABS(G51)&gt;3,"XX","X"),"")</f>
        <v/>
      </c>
      <c r="I51" s="20"/>
      <c r="J51" s="26">
        <f>(E51-K51)/K51</f>
        <v>1.6432469670391102E-2</v>
      </c>
      <c r="K51" s="47">
        <v>73.393956043327989</v>
      </c>
      <c r="L51" s="47">
        <v>3.5439893023691846</v>
      </c>
      <c r="M51" s="42">
        <f>(L51/K51)</f>
        <v>4.8287209103117387E-2</v>
      </c>
      <c r="N51" s="22">
        <f>(E51-K51)/L51</f>
        <v>0.34030688407150528</v>
      </c>
    </row>
    <row r="52" spans="1:14" s="22" customFormat="1" x14ac:dyDescent="0.25">
      <c r="A52" s="17"/>
      <c r="B52" s="24" t="s">
        <v>30</v>
      </c>
      <c r="C52" s="19" t="s">
        <v>29</v>
      </c>
      <c r="D52" s="43">
        <v>37.057140388760196</v>
      </c>
      <c r="E52" s="20">
        <v>38.5</v>
      </c>
      <c r="F52" s="26">
        <f t="shared" si="6"/>
        <v>3.8936075371790904E-2</v>
      </c>
      <c r="G52" s="22">
        <f t="shared" si="7"/>
        <v>0.51914767162387876</v>
      </c>
      <c r="H52" s="60" t="str">
        <f t="shared" ref="H52:H86" si="8">IF(ABS(G52)&gt;2,IF(ABS(G52)&gt;3,"XX","X"),"")</f>
        <v/>
      </c>
      <c r="I52" s="20"/>
      <c r="J52" s="26">
        <f t="shared" ref="J52:J86" si="9">(E52-K52)/K52</f>
        <v>2.714107329197463E-2</v>
      </c>
      <c r="K52" s="47">
        <v>37.482679839301888</v>
      </c>
      <c r="L52" s="47">
        <v>2.4447489834797431</v>
      </c>
      <c r="M52" s="42">
        <f t="shared" ref="M52:M60" si="10">(L52/K52)</f>
        <v>6.5223431034307722E-2</v>
      </c>
      <c r="N52" s="22">
        <f t="shared" ref="N52:N86" si="11">(E52-K52)/L52</f>
        <v>0.41612458684821935</v>
      </c>
    </row>
    <row r="53" spans="1:14" s="22" customFormat="1" x14ac:dyDescent="0.25">
      <c r="A53" s="17"/>
      <c r="B53" s="24" t="s">
        <v>31</v>
      </c>
      <c r="C53" s="19" t="s">
        <v>29</v>
      </c>
      <c r="D53" s="43">
        <v>51.622655405343721</v>
      </c>
      <c r="E53" s="20">
        <v>54.2</v>
      </c>
      <c r="F53" s="26">
        <f t="shared" si="6"/>
        <v>4.992661796296298E-2</v>
      </c>
      <c r="G53" s="22">
        <f t="shared" si="7"/>
        <v>0.66568823950617306</v>
      </c>
      <c r="H53" s="60" t="str">
        <f t="shared" si="8"/>
        <v/>
      </c>
      <c r="I53" s="20"/>
      <c r="J53" s="26">
        <f t="shared" si="9"/>
        <v>2.3039283422948968E-2</v>
      </c>
      <c r="K53" s="47">
        <v>52.979392754747643</v>
      </c>
      <c r="L53" s="47">
        <v>2.1086479681467494</v>
      </c>
      <c r="M53" s="42">
        <f t="shared" si="10"/>
        <v>3.9801286094540735E-2</v>
      </c>
      <c r="N53" s="22">
        <f t="shared" si="11"/>
        <v>0.57885776274222223</v>
      </c>
    </row>
    <row r="54" spans="1:14" x14ac:dyDescent="0.25">
      <c r="B54" s="24" t="s">
        <v>35</v>
      </c>
      <c r="C54" s="19" t="s">
        <v>29</v>
      </c>
      <c r="D54" s="43">
        <v>105.27843992905528</v>
      </c>
      <c r="E54" s="20">
        <v>67.8</v>
      </c>
      <c r="F54" s="26"/>
      <c r="G54" s="22"/>
      <c r="H54" s="60"/>
      <c r="J54" s="26"/>
      <c r="K54" s="49"/>
      <c r="L54" s="47"/>
      <c r="M54" s="42"/>
      <c r="N54" s="22"/>
    </row>
    <row r="55" spans="1:14" x14ac:dyDescent="0.25">
      <c r="B55" s="24" t="s">
        <v>36</v>
      </c>
      <c r="C55" s="19" t="s">
        <v>29</v>
      </c>
      <c r="D55" s="43">
        <v>149.58798713206852</v>
      </c>
      <c r="E55" s="20">
        <v>97.2</v>
      </c>
      <c r="F55" s="26"/>
      <c r="G55" s="22"/>
      <c r="H55" s="60"/>
      <c r="J55" s="26"/>
      <c r="K55" s="49"/>
      <c r="L55" s="47"/>
      <c r="M55" s="42"/>
      <c r="N55" s="22"/>
    </row>
    <row r="56" spans="1:14" x14ac:dyDescent="0.25">
      <c r="B56" s="24" t="s">
        <v>37</v>
      </c>
      <c r="C56" s="19" t="s">
        <v>29</v>
      </c>
      <c r="D56" s="43">
        <v>173.77092371711555</v>
      </c>
      <c r="E56" s="20">
        <v>114</v>
      </c>
      <c r="F56" s="26"/>
      <c r="G56" s="22"/>
      <c r="H56" s="60"/>
      <c r="J56" s="26"/>
      <c r="K56" s="47"/>
      <c r="L56" s="47"/>
      <c r="M56" s="42"/>
      <c r="N56" s="22"/>
    </row>
    <row r="57" spans="1:14" x14ac:dyDescent="0.25">
      <c r="B57" s="24" t="s">
        <v>38</v>
      </c>
      <c r="C57" s="19" t="s">
        <v>29</v>
      </c>
      <c r="D57" s="43">
        <v>67.691344804873708</v>
      </c>
      <c r="E57" s="20">
        <v>64.5</v>
      </c>
      <c r="F57" s="26"/>
      <c r="G57" s="22"/>
      <c r="H57" s="60"/>
      <c r="J57" s="26"/>
      <c r="K57" s="47"/>
      <c r="L57" s="49"/>
      <c r="M57" s="42"/>
      <c r="N57" s="22"/>
    </row>
    <row r="58" spans="1:14" x14ac:dyDescent="0.25">
      <c r="B58" s="24" t="s">
        <v>39</v>
      </c>
      <c r="C58" s="19" t="s">
        <v>29</v>
      </c>
      <c r="D58" s="43">
        <v>61.98733361091962</v>
      </c>
      <c r="E58" s="20">
        <v>57.6</v>
      </c>
      <c r="F58" s="26"/>
      <c r="G58" s="22"/>
      <c r="H58" s="60"/>
      <c r="J58" s="26"/>
      <c r="K58" s="47"/>
      <c r="L58" s="49"/>
      <c r="M58" s="42"/>
      <c r="N58" s="22"/>
    </row>
    <row r="59" spans="1:14" x14ac:dyDescent="0.25">
      <c r="B59" s="24" t="s">
        <v>40</v>
      </c>
      <c r="C59" s="19" t="s">
        <v>29</v>
      </c>
      <c r="D59" s="43">
        <v>51.928193552520007</v>
      </c>
      <c r="E59" s="20">
        <v>47.8</v>
      </c>
      <c r="F59" s="26"/>
      <c r="G59" s="22"/>
      <c r="H59" s="60"/>
      <c r="J59" s="26"/>
      <c r="K59" s="47"/>
      <c r="L59" s="49"/>
      <c r="M59" s="42"/>
      <c r="N59" s="22"/>
    </row>
    <row r="60" spans="1:14" x14ac:dyDescent="0.25">
      <c r="B60" s="24" t="s">
        <v>41</v>
      </c>
      <c r="C60" s="19" t="s">
        <v>29</v>
      </c>
      <c r="D60" s="43">
        <v>72.801864823674819</v>
      </c>
      <c r="E60" s="20">
        <v>74.2</v>
      </c>
      <c r="F60" s="26">
        <f t="shared" si="6"/>
        <v>1.9204661579912123E-2</v>
      </c>
      <c r="G60" s="22">
        <f t="shared" si="7"/>
        <v>0.25606215439882829</v>
      </c>
      <c r="H60" s="60" t="str">
        <f t="shared" si="8"/>
        <v/>
      </c>
      <c r="J60" s="26">
        <f t="shared" si="9"/>
        <v>6.3603608409995606E-3</v>
      </c>
      <c r="K60" s="47">
        <v>73.731043955260944</v>
      </c>
      <c r="L60" s="49">
        <v>4.4507705425646824</v>
      </c>
      <c r="M60" s="42">
        <f t="shared" si="10"/>
        <v>6.0364946755200606E-2</v>
      </c>
      <c r="N60" s="22">
        <f t="shared" si="11"/>
        <v>0.10536513627342176</v>
      </c>
    </row>
    <row r="61" spans="1:14" x14ac:dyDescent="0.25">
      <c r="E61" s="25"/>
      <c r="F61" s="26"/>
      <c r="G61" s="22"/>
      <c r="H61" s="60" t="str">
        <f t="shared" si="8"/>
        <v/>
      </c>
      <c r="I61" s="25"/>
      <c r="J61" s="26"/>
      <c r="K61" s="51"/>
      <c r="L61" s="51"/>
      <c r="M61" s="42"/>
      <c r="N61" s="22"/>
    </row>
    <row r="62" spans="1:14" x14ac:dyDescent="0.25">
      <c r="E62" s="25"/>
      <c r="F62" s="26"/>
      <c r="G62" s="22"/>
      <c r="H62" s="16" t="str">
        <f t="shared" si="8"/>
        <v/>
      </c>
      <c r="I62" s="25"/>
      <c r="J62" s="26"/>
      <c r="K62" s="51"/>
      <c r="L62" s="51"/>
      <c r="M62" s="42"/>
      <c r="N62" s="22"/>
    </row>
    <row r="63" spans="1:14" x14ac:dyDescent="0.25">
      <c r="A63" s="71" t="s">
        <v>49</v>
      </c>
      <c r="B63" s="71"/>
      <c r="C63" s="71"/>
      <c r="D63" s="71"/>
      <c r="E63" s="71"/>
      <c r="F63" s="71"/>
      <c r="G63" s="71"/>
      <c r="H63" s="16" t="str">
        <f t="shared" si="8"/>
        <v/>
      </c>
      <c r="I63" s="25"/>
      <c r="J63" s="26"/>
      <c r="K63" s="51"/>
      <c r="L63" s="51"/>
      <c r="M63" s="42"/>
      <c r="N63" s="22"/>
    </row>
    <row r="64" spans="1:14" x14ac:dyDescent="0.25">
      <c r="A64" s="33"/>
      <c r="E64" s="25"/>
      <c r="F64" s="26"/>
      <c r="G64" s="22"/>
      <c r="H64" s="16" t="str">
        <f t="shared" si="8"/>
        <v/>
      </c>
      <c r="I64" s="25"/>
      <c r="J64" s="26"/>
      <c r="K64" s="51"/>
      <c r="L64" s="51"/>
      <c r="M64" s="42"/>
      <c r="N64" s="22"/>
    </row>
    <row r="65" spans="1:14" x14ac:dyDescent="0.25">
      <c r="A65" s="44" t="s">
        <v>28</v>
      </c>
      <c r="B65" s="45" t="s">
        <v>42</v>
      </c>
      <c r="C65" s="19" t="s">
        <v>12</v>
      </c>
      <c r="D65" s="21">
        <v>130.09473586402876</v>
      </c>
      <c r="E65" s="19">
        <v>131</v>
      </c>
      <c r="F65" s="26">
        <f t="shared" ref="F65:F77" si="12">(E65-D65)/D65</f>
        <v>6.9584993578632771E-3</v>
      </c>
      <c r="G65" s="22">
        <f t="shared" ref="G65:G77" si="13">(E65-D65)/(0.075*D65)</f>
        <v>9.2779991438177029E-2</v>
      </c>
      <c r="H65" s="60" t="str">
        <f t="shared" si="8"/>
        <v/>
      </c>
      <c r="I65" s="19"/>
      <c r="J65" s="26">
        <f t="shared" si="9"/>
        <v>4.148251948605808E-3</v>
      </c>
      <c r="K65" s="47">
        <v>130.45882392942195</v>
      </c>
      <c r="L65" s="47">
        <v>2.442515630067283</v>
      </c>
      <c r="M65" s="42">
        <f>(L65/K65)</f>
        <v>1.8722502292284043E-2</v>
      </c>
      <c r="N65" s="22">
        <f t="shared" si="11"/>
        <v>0.22156503889522258</v>
      </c>
    </row>
    <row r="66" spans="1:14" x14ac:dyDescent="0.25">
      <c r="A66" s="44" t="s">
        <v>32</v>
      </c>
      <c r="B66" s="45" t="s">
        <v>42</v>
      </c>
      <c r="C66" s="19" t="s">
        <v>12</v>
      </c>
      <c r="D66" s="21">
        <v>260.64206000730655</v>
      </c>
      <c r="E66" s="19">
        <v>255</v>
      </c>
      <c r="F66" s="26">
        <f t="shared" si="12"/>
        <v>-2.1646774918631286E-2</v>
      </c>
      <c r="G66" s="22">
        <f t="shared" si="13"/>
        <v>-0.28862366558175051</v>
      </c>
      <c r="H66" s="60" t="str">
        <f t="shared" si="8"/>
        <v/>
      </c>
      <c r="I66" s="19"/>
      <c r="J66" s="26">
        <f t="shared" si="9"/>
        <v>-2.1840353662142462E-2</v>
      </c>
      <c r="K66" s="47">
        <v>260.69364132398761</v>
      </c>
      <c r="L66" s="47">
        <v>4.3499701038654051</v>
      </c>
      <c r="M66" s="42">
        <f t="shared" ref="M66:M86" si="14">(L66/K66)</f>
        <v>1.6686138111283288E-2</v>
      </c>
      <c r="N66" s="22">
        <f t="shared" si="11"/>
        <v>-1.3088920585748873</v>
      </c>
    </row>
    <row r="67" spans="1:14" x14ac:dyDescent="0.25">
      <c r="A67" s="44" t="s">
        <v>33</v>
      </c>
      <c r="B67" s="45" t="s">
        <v>42</v>
      </c>
      <c r="C67" s="19" t="s">
        <v>12</v>
      </c>
      <c r="D67" s="21">
        <v>104.32914340839557</v>
      </c>
      <c r="E67" s="19">
        <v>106</v>
      </c>
      <c r="F67" s="26">
        <f t="shared" si="12"/>
        <v>1.6015243076077788E-2</v>
      </c>
      <c r="G67" s="22">
        <f t="shared" si="13"/>
        <v>0.21353657434770384</v>
      </c>
      <c r="H67" s="60" t="str">
        <f t="shared" si="8"/>
        <v/>
      </c>
      <c r="I67" s="19"/>
      <c r="J67" s="26">
        <f t="shared" si="9"/>
        <v>1.0266945087101028E-3</v>
      </c>
      <c r="K67" s="47">
        <v>105.89128200224802</v>
      </c>
      <c r="L67" s="47">
        <v>3.276126837527273</v>
      </c>
      <c r="M67" s="42">
        <f t="shared" si="14"/>
        <v>3.0938588858124529E-2</v>
      </c>
      <c r="N67" s="22">
        <f t="shared" si="11"/>
        <v>3.3184917173120873E-2</v>
      </c>
    </row>
    <row r="68" spans="1:14" x14ac:dyDescent="0.25">
      <c r="A68" s="44" t="s">
        <v>35</v>
      </c>
      <c r="B68" s="45" t="s">
        <v>42</v>
      </c>
      <c r="C68" s="19" t="s">
        <v>12</v>
      </c>
      <c r="D68" s="21">
        <v>51.481174170863582</v>
      </c>
      <c r="E68" s="19">
        <v>52.3</v>
      </c>
      <c r="F68" s="26">
        <f t="shared" si="12"/>
        <v>1.5905344862935152E-2</v>
      </c>
      <c r="G68" s="22">
        <f t="shared" si="13"/>
        <v>0.21207126483913538</v>
      </c>
      <c r="H68" s="60" t="str">
        <f t="shared" si="8"/>
        <v/>
      </c>
      <c r="I68" s="19"/>
      <c r="J68" s="26">
        <f t="shared" si="9"/>
        <v>4.1246011444403454E-3</v>
      </c>
      <c r="K68" s="47">
        <v>52.085169450476194</v>
      </c>
      <c r="L68" s="47">
        <v>2.1470032677235706</v>
      </c>
      <c r="M68" s="42">
        <f t="shared" si="14"/>
        <v>4.1221009557528498E-2</v>
      </c>
      <c r="N68" s="22">
        <f t="shared" si="11"/>
        <v>0.10006065326187623</v>
      </c>
    </row>
    <row r="69" spans="1:14" ht="18.75" x14ac:dyDescent="0.35">
      <c r="A69" s="44" t="s">
        <v>32</v>
      </c>
      <c r="B69" s="2" t="s">
        <v>54</v>
      </c>
      <c r="C69" s="19" t="s">
        <v>12</v>
      </c>
      <c r="D69" s="21">
        <v>118.87204471386225</v>
      </c>
      <c r="E69" s="19">
        <v>105</v>
      </c>
      <c r="F69" s="26">
        <f t="shared" si="12"/>
        <v>-0.11669728359812225</v>
      </c>
      <c r="G69" s="22">
        <f t="shared" si="13"/>
        <v>-1.5559637813082967</v>
      </c>
      <c r="H69" s="60" t="str">
        <f t="shared" si="8"/>
        <v/>
      </c>
      <c r="I69" s="19"/>
      <c r="J69" s="26">
        <f t="shared" si="9"/>
        <v>-9.9763410885947645E-2</v>
      </c>
      <c r="K69" s="47">
        <v>116.63600576747652</v>
      </c>
      <c r="L69" s="47">
        <v>8.3513811278557739</v>
      </c>
      <c r="M69" s="42">
        <f t="shared" si="14"/>
        <v>7.1602084389831899E-2</v>
      </c>
      <c r="N69" s="22">
        <f t="shared" si="11"/>
        <v>-1.3933031661870849</v>
      </c>
    </row>
    <row r="70" spans="1:14" ht="18.75" x14ac:dyDescent="0.35">
      <c r="A70" s="44" t="s">
        <v>33</v>
      </c>
      <c r="B70" s="2" t="s">
        <v>54</v>
      </c>
      <c r="C70" s="19" t="s">
        <v>12</v>
      </c>
      <c r="D70" s="21">
        <v>89.776175870431032</v>
      </c>
      <c r="E70" s="19">
        <v>71.3</v>
      </c>
      <c r="F70" s="26">
        <f>(E70-D70)/D70</f>
        <v>-0.20580266079830214</v>
      </c>
      <c r="G70" s="22">
        <f t="shared" si="13"/>
        <v>-2.7440354773106956</v>
      </c>
      <c r="H70" s="60" t="str">
        <f t="shared" si="8"/>
        <v>X</v>
      </c>
      <c r="I70" s="19"/>
      <c r="J70" s="26">
        <f t="shared" si="9"/>
        <v>-0.12852101101439065</v>
      </c>
      <c r="K70" s="47">
        <v>81.81493862863212</v>
      </c>
      <c r="L70" s="47">
        <v>10.138913327232238</v>
      </c>
      <c r="M70" s="42">
        <f t="shared" si="14"/>
        <v>0.12392496403687338</v>
      </c>
      <c r="N70" s="22">
        <f t="shared" si="11"/>
        <v>-1.0370873375936565</v>
      </c>
    </row>
    <row r="71" spans="1:14" ht="18.75" x14ac:dyDescent="0.35">
      <c r="A71" s="44" t="s">
        <v>34</v>
      </c>
      <c r="B71" s="2" t="s">
        <v>54</v>
      </c>
      <c r="C71" s="19" t="s">
        <v>12</v>
      </c>
      <c r="D71" s="21">
        <v>63.818542970216058</v>
      </c>
      <c r="E71" s="19">
        <v>55.2</v>
      </c>
      <c r="F71" s="26">
        <f t="shared" si="12"/>
        <v>-0.13504762987519639</v>
      </c>
      <c r="G71" s="22">
        <f t="shared" si="13"/>
        <v>-1.8006350650026186</v>
      </c>
      <c r="H71" s="60" t="str">
        <f t="shared" si="8"/>
        <v/>
      </c>
      <c r="I71" s="19"/>
      <c r="J71" s="26">
        <f t="shared" si="9"/>
        <v>-9.1250082901438406E-2</v>
      </c>
      <c r="K71" s="48">
        <v>60.742784083261817</v>
      </c>
      <c r="L71" s="49">
        <v>2.9850544300343693</v>
      </c>
      <c r="M71" s="42">
        <f t="shared" si="14"/>
        <v>4.9142535612833819E-2</v>
      </c>
      <c r="N71" s="22">
        <f t="shared" si="11"/>
        <v>-1.8568452311933206</v>
      </c>
    </row>
    <row r="72" spans="1:14" ht="18.75" x14ac:dyDescent="0.35">
      <c r="A72" s="44" t="s">
        <v>35</v>
      </c>
      <c r="B72" s="2" t="s">
        <v>54</v>
      </c>
      <c r="C72" s="19" t="s">
        <v>12</v>
      </c>
      <c r="D72" s="21">
        <v>61.010575198184512</v>
      </c>
      <c r="E72" s="19">
        <v>56.8</v>
      </c>
      <c r="F72" s="26">
        <f t="shared" si="12"/>
        <v>-6.9013858409087872E-2</v>
      </c>
      <c r="G72" s="22">
        <f t="shared" si="13"/>
        <v>-0.92018477878783844</v>
      </c>
      <c r="H72" s="60" t="str">
        <f t="shared" si="8"/>
        <v/>
      </c>
      <c r="I72" s="19"/>
      <c r="J72" s="26">
        <f t="shared" si="9"/>
        <v>-7.1716991676792546E-2</v>
      </c>
      <c r="K72" s="47">
        <v>61.188236228302806</v>
      </c>
      <c r="L72" s="47">
        <v>2.9903950820414962</v>
      </c>
      <c r="M72" s="42">
        <f t="shared" si="14"/>
        <v>4.8872058852683184E-2</v>
      </c>
      <c r="N72" s="22">
        <f t="shared" si="11"/>
        <v>-1.4674436346741944</v>
      </c>
    </row>
    <row r="73" spans="1:14" ht="18.75" x14ac:dyDescent="0.35">
      <c r="A73" s="44" t="s">
        <v>30</v>
      </c>
      <c r="B73" s="2" t="s">
        <v>55</v>
      </c>
      <c r="C73" s="19" t="s">
        <v>12</v>
      </c>
      <c r="D73" s="21">
        <v>82.716551145333838</v>
      </c>
      <c r="E73" s="19">
        <v>81.099999999999994</v>
      </c>
      <c r="F73" s="26">
        <f t="shared" si="12"/>
        <v>-1.9543260967125511E-2</v>
      </c>
      <c r="G73" s="22">
        <f t="shared" si="13"/>
        <v>-0.26057681289500684</v>
      </c>
      <c r="H73" s="60" t="str">
        <f t="shared" si="8"/>
        <v/>
      </c>
      <c r="I73" s="19"/>
      <c r="J73" s="26">
        <f t="shared" si="9"/>
        <v>-9.2964797358253311E-3</v>
      </c>
      <c r="K73" s="47">
        <v>81.861019307142854</v>
      </c>
      <c r="L73" s="47">
        <v>6.4230084151123892</v>
      </c>
      <c r="M73" s="42">
        <f t="shared" si="14"/>
        <v>7.8462355703307785E-2</v>
      </c>
      <c r="N73" s="22">
        <f t="shared" si="11"/>
        <v>-0.11848331155106286</v>
      </c>
    </row>
    <row r="74" spans="1:14" ht="18.75" x14ac:dyDescent="0.35">
      <c r="A74" s="44" t="s">
        <v>32</v>
      </c>
      <c r="B74" s="2" t="s">
        <v>55</v>
      </c>
      <c r="C74" s="19" t="s">
        <v>12</v>
      </c>
      <c r="D74" s="21">
        <v>278.6996621917412</v>
      </c>
      <c r="E74" s="19">
        <v>273</v>
      </c>
      <c r="F74" s="26">
        <f t="shared" si="12"/>
        <v>-2.0450911733864662E-2</v>
      </c>
      <c r="G74" s="22">
        <f t="shared" si="13"/>
        <v>-0.27267882311819552</v>
      </c>
      <c r="H74" s="60" t="str">
        <f t="shared" si="8"/>
        <v/>
      </c>
      <c r="I74" s="19"/>
      <c r="J74" s="26">
        <f t="shared" si="9"/>
        <v>-7.1256805005364765E-3</v>
      </c>
      <c r="K74" s="47">
        <v>274.959271922379</v>
      </c>
      <c r="L74" s="47">
        <v>8.7748291053850611</v>
      </c>
      <c r="M74" s="42">
        <f t="shared" si="14"/>
        <v>3.1913195885469883E-2</v>
      </c>
      <c r="N74" s="22">
        <f t="shared" si="11"/>
        <v>-0.22328320003139537</v>
      </c>
    </row>
    <row r="75" spans="1:14" ht="18.75" x14ac:dyDescent="0.35">
      <c r="A75" s="44" t="s">
        <v>33</v>
      </c>
      <c r="B75" s="2" t="s">
        <v>55</v>
      </c>
      <c r="C75" s="19" t="s">
        <v>12</v>
      </c>
      <c r="D75" s="21">
        <v>302.85375842028714</v>
      </c>
      <c r="E75" s="19">
        <v>296</v>
      </c>
      <c r="F75" s="26">
        <f t="shared" si="12"/>
        <v>-2.2630587304040623E-2</v>
      </c>
      <c r="G75" s="22">
        <f t="shared" si="13"/>
        <v>-0.30174116405387497</v>
      </c>
      <c r="H75" s="60" t="str">
        <f t="shared" si="8"/>
        <v/>
      </c>
      <c r="I75" s="19"/>
      <c r="J75" s="26">
        <f t="shared" si="9"/>
        <v>2.9334856366274114E-3</v>
      </c>
      <c r="K75" s="47">
        <v>295.13422798133962</v>
      </c>
      <c r="L75" s="47">
        <v>15.108691799904831</v>
      </c>
      <c r="M75" s="42">
        <f t="shared" si="14"/>
        <v>5.1192611250973248E-2</v>
      </c>
      <c r="N75" s="22">
        <f t="shared" si="11"/>
        <v>5.7302910809646217E-2</v>
      </c>
    </row>
    <row r="76" spans="1:14" ht="18.75" x14ac:dyDescent="0.35">
      <c r="A76" s="44" t="s">
        <v>36</v>
      </c>
      <c r="B76" s="2" t="s">
        <v>55</v>
      </c>
      <c r="C76" s="19" t="s">
        <v>12</v>
      </c>
      <c r="D76" s="21">
        <v>31.45863895680522</v>
      </c>
      <c r="E76" s="19">
        <v>24.6</v>
      </c>
      <c r="F76" s="26">
        <f t="shared" si="12"/>
        <v>-0.21802084210389971</v>
      </c>
      <c r="G76" s="22">
        <f>(E76-D76)/4.53181</f>
        <v>-1.5134436255723913</v>
      </c>
      <c r="H76" s="60" t="str">
        <f t="shared" si="8"/>
        <v/>
      </c>
      <c r="I76" s="19"/>
      <c r="J76" s="26">
        <f t="shared" si="9"/>
        <v>-0.22791502204101169</v>
      </c>
      <c r="K76" s="47">
        <v>31.86177778646887</v>
      </c>
      <c r="L76" s="47">
        <v>6.2129923510420459</v>
      </c>
      <c r="M76" s="42">
        <f t="shared" si="14"/>
        <v>0.19499829522006751</v>
      </c>
      <c r="N76" s="22">
        <f t="shared" si="11"/>
        <v>-1.1688052030598299</v>
      </c>
    </row>
    <row r="77" spans="1:14" ht="18.75" x14ac:dyDescent="0.35">
      <c r="A77" s="44" t="s">
        <v>37</v>
      </c>
      <c r="B77" s="2" t="s">
        <v>55</v>
      </c>
      <c r="C77" s="19" t="s">
        <v>12</v>
      </c>
      <c r="D77" s="21">
        <v>68.68272546765597</v>
      </c>
      <c r="E77" s="19">
        <v>69.900000000000006</v>
      </c>
      <c r="F77" s="26">
        <f t="shared" si="12"/>
        <v>1.7723154170946134E-2</v>
      </c>
      <c r="G77" s="22">
        <f t="shared" si="13"/>
        <v>0.23630872227928182</v>
      </c>
      <c r="H77" s="60" t="str">
        <f t="shared" si="8"/>
        <v/>
      </c>
      <c r="I77" s="19"/>
      <c r="J77" s="26">
        <f t="shared" si="9"/>
        <v>4.3308033664381469E-2</v>
      </c>
      <c r="K77" s="48">
        <v>66.998429748970878</v>
      </c>
      <c r="L77" s="49">
        <v>5.3563465709138791</v>
      </c>
      <c r="M77" s="42">
        <f t="shared" si="14"/>
        <v>7.9947344900216183E-2</v>
      </c>
      <c r="N77" s="22">
        <f t="shared" si="11"/>
        <v>0.5417069662342765</v>
      </c>
    </row>
    <row r="78" spans="1:14" ht="18.75" x14ac:dyDescent="0.35">
      <c r="A78" s="44" t="s">
        <v>30</v>
      </c>
      <c r="B78" s="2" t="s">
        <v>56</v>
      </c>
      <c r="C78" s="19" t="s">
        <v>43</v>
      </c>
      <c r="D78" s="21">
        <v>5.1976931925557697</v>
      </c>
      <c r="E78" s="19">
        <v>5.24</v>
      </c>
      <c r="F78" s="40">
        <f t="shared" ref="F78:F84" si="15">(E78-D78)</f>
        <v>4.2306807444230543E-2</v>
      </c>
      <c r="G78" s="22">
        <f t="shared" ref="G78:G84" si="16">(E78-D78)/(0.15)</f>
        <v>0.28204538296153697</v>
      </c>
      <c r="H78" s="60" t="str">
        <f t="shared" si="8"/>
        <v/>
      </c>
      <c r="I78" s="19"/>
      <c r="J78" s="40">
        <f>(E78-K78)</f>
        <v>1.045757482427323E-2</v>
      </c>
      <c r="K78" s="47">
        <v>5.229542425175727</v>
      </c>
      <c r="L78" s="47">
        <v>4.4936383218001259E-2</v>
      </c>
      <c r="M78" s="42">
        <f t="shared" si="14"/>
        <v>8.5927944673842606E-3</v>
      </c>
      <c r="N78" s="22">
        <f t="shared" si="11"/>
        <v>0.23271954873493214</v>
      </c>
    </row>
    <row r="79" spans="1:14" ht="18.75" x14ac:dyDescent="0.35">
      <c r="A79" s="44" t="s">
        <v>31</v>
      </c>
      <c r="B79" s="2" t="s">
        <v>56</v>
      </c>
      <c r="C79" s="19" t="s">
        <v>43</v>
      </c>
      <c r="D79" s="21">
        <v>12.460942046080051</v>
      </c>
      <c r="E79" s="19">
        <v>12.5</v>
      </c>
      <c r="F79" s="40">
        <f t="shared" si="15"/>
        <v>3.9057953919948929E-2</v>
      </c>
      <c r="G79" s="22">
        <f t="shared" si="16"/>
        <v>0.26038635946632621</v>
      </c>
      <c r="H79" s="60" t="str">
        <f t="shared" si="8"/>
        <v/>
      </c>
      <c r="I79" s="19"/>
      <c r="J79" s="40">
        <f t="shared" ref="J79:J84" si="17">(E79-K79)</f>
        <v>-1.1393779936435422E-2</v>
      </c>
      <c r="K79" s="47">
        <v>12.511393779936435</v>
      </c>
      <c r="L79" s="47">
        <v>8.8323213824947733E-2</v>
      </c>
      <c r="M79" s="42">
        <f t="shared" si="14"/>
        <v>7.0594224255482157E-3</v>
      </c>
      <c r="N79" s="22">
        <f t="shared" si="11"/>
        <v>-0.12900096637127961</v>
      </c>
    </row>
    <row r="80" spans="1:14" ht="18.75" x14ac:dyDescent="0.35">
      <c r="A80" s="44" t="s">
        <v>32</v>
      </c>
      <c r="B80" s="2" t="s">
        <v>56</v>
      </c>
      <c r="C80" s="19" t="s">
        <v>43</v>
      </c>
      <c r="D80" s="21">
        <v>3.7502306465514965</v>
      </c>
      <c r="E80" s="19">
        <v>3.81</v>
      </c>
      <c r="F80" s="40">
        <f t="shared" si="15"/>
        <v>5.9769353448503537E-2</v>
      </c>
      <c r="G80" s="22">
        <f t="shared" si="16"/>
        <v>0.39846235632335691</v>
      </c>
      <c r="H80" s="60" t="str">
        <f t="shared" si="8"/>
        <v/>
      </c>
      <c r="I80" s="19"/>
      <c r="J80" s="40">
        <f t="shared" si="17"/>
        <v>1.9999998985995582E-3</v>
      </c>
      <c r="K80" s="47">
        <v>3.8080000001014005</v>
      </c>
      <c r="L80" s="47">
        <v>5.7264227090555467E-2</v>
      </c>
      <c r="M80" s="42">
        <f t="shared" si="14"/>
        <v>1.5037874760774847E-2</v>
      </c>
      <c r="N80" s="22">
        <f t="shared" si="11"/>
        <v>3.4925816695942385E-2</v>
      </c>
    </row>
    <row r="81" spans="1:14" ht="18.75" x14ac:dyDescent="0.35">
      <c r="A81" s="44" t="s">
        <v>33</v>
      </c>
      <c r="B81" s="2" t="s">
        <v>56</v>
      </c>
      <c r="C81" s="19" t="s">
        <v>43</v>
      </c>
      <c r="D81" s="21">
        <v>16.039431959406855</v>
      </c>
      <c r="E81" s="19">
        <v>16</v>
      </c>
      <c r="F81" s="40">
        <f t="shared" si="15"/>
        <v>-3.9431959406854844E-2</v>
      </c>
      <c r="G81" s="22">
        <f t="shared" si="16"/>
        <v>-0.26287972937903231</v>
      </c>
      <c r="H81" s="60" t="str">
        <f t="shared" si="8"/>
        <v/>
      </c>
      <c r="I81" s="19"/>
      <c r="J81" s="40">
        <f t="shared" si="17"/>
        <v>-7.6437172646734552E-2</v>
      </c>
      <c r="K81" s="47">
        <v>16.076437172646735</v>
      </c>
      <c r="L81" s="47">
        <v>8.4789459680824589E-2</v>
      </c>
      <c r="M81" s="42">
        <f t="shared" si="14"/>
        <v>5.2741449346183295E-3</v>
      </c>
      <c r="N81" s="22">
        <f t="shared" si="11"/>
        <v>-0.90149380517895983</v>
      </c>
    </row>
    <row r="82" spans="1:14" ht="18.75" x14ac:dyDescent="0.35">
      <c r="A82" s="44" t="s">
        <v>34</v>
      </c>
      <c r="B82" s="2" t="s">
        <v>56</v>
      </c>
      <c r="C82" s="19" t="s">
        <v>43</v>
      </c>
      <c r="D82" s="21">
        <v>8.2443325194408921</v>
      </c>
      <c r="E82" s="19">
        <v>8.24</v>
      </c>
      <c r="F82" s="40">
        <f t="shared" si="15"/>
        <v>-4.3325194408918577E-3</v>
      </c>
      <c r="G82" s="22">
        <f t="shared" si="16"/>
        <v>-2.8883462939279052E-2</v>
      </c>
      <c r="H82" s="60" t="str">
        <f t="shared" si="8"/>
        <v/>
      </c>
      <c r="I82" s="19"/>
      <c r="J82" s="40">
        <f t="shared" si="17"/>
        <v>-3.0515672218053069E-2</v>
      </c>
      <c r="K82" s="48">
        <v>8.2705156722180533</v>
      </c>
      <c r="L82" s="49">
        <v>5.2209333337318052E-2</v>
      </c>
      <c r="M82" s="42">
        <f t="shared" si="14"/>
        <v>6.3127059311062442E-3</v>
      </c>
      <c r="N82" s="22">
        <f t="shared" si="11"/>
        <v>-0.58448691579521006</v>
      </c>
    </row>
    <row r="83" spans="1:14" ht="18.75" x14ac:dyDescent="0.35">
      <c r="A83" s="44" t="s">
        <v>35</v>
      </c>
      <c r="B83" s="2" t="s">
        <v>56</v>
      </c>
      <c r="C83" s="19" t="s">
        <v>43</v>
      </c>
      <c r="D83" s="21">
        <v>20.940102272348167</v>
      </c>
      <c r="E83" s="19">
        <v>20.9</v>
      </c>
      <c r="F83" s="40">
        <f t="shared" si="15"/>
        <v>-4.01022723481681E-2</v>
      </c>
      <c r="G83" s="22">
        <f t="shared" si="16"/>
        <v>-0.26734848232112068</v>
      </c>
      <c r="H83" s="60" t="str">
        <f t="shared" si="8"/>
        <v/>
      </c>
      <c r="I83" s="19"/>
      <c r="J83" s="40">
        <f t="shared" si="17"/>
        <v>-4.4953659722160921E-2</v>
      </c>
      <c r="K83" s="47">
        <v>20.94495365972216</v>
      </c>
      <c r="L83" s="47">
        <v>6.0416704674286746E-2</v>
      </c>
      <c r="M83" s="42">
        <f t="shared" si="14"/>
        <v>2.8845470682740191E-3</v>
      </c>
      <c r="N83" s="22">
        <f t="shared" si="11"/>
        <v>-0.74406010662963429</v>
      </c>
    </row>
    <row r="84" spans="1:14" ht="18.75" x14ac:dyDescent="0.35">
      <c r="A84" s="44" t="s">
        <v>36</v>
      </c>
      <c r="B84" s="2" t="s">
        <v>56</v>
      </c>
      <c r="C84" s="19" t="s">
        <v>43</v>
      </c>
      <c r="D84" s="21">
        <v>20.934026079869604</v>
      </c>
      <c r="E84" s="19">
        <v>20.9</v>
      </c>
      <c r="F84" s="40">
        <f t="shared" si="15"/>
        <v>-3.4026079869605041E-2</v>
      </c>
      <c r="G84" s="22">
        <f t="shared" si="16"/>
        <v>-0.22684053246403363</v>
      </c>
      <c r="H84" s="60" t="str">
        <f t="shared" si="8"/>
        <v/>
      </c>
      <c r="I84" s="19"/>
      <c r="J84" s="40">
        <f t="shared" si="17"/>
        <v>-6.0147740820788442E-2</v>
      </c>
      <c r="K84" s="47">
        <v>20.960147740820787</v>
      </c>
      <c r="L84" s="47">
        <v>5.8378769300559241E-2</v>
      </c>
      <c r="M84" s="42">
        <f t="shared" si="14"/>
        <v>2.7852269946964203E-3</v>
      </c>
      <c r="N84" s="22">
        <f>(E84-K84)/L84</f>
        <v>-1.030301624056543</v>
      </c>
    </row>
    <row r="85" spans="1:14" ht="18.75" x14ac:dyDescent="0.35">
      <c r="A85" s="44" t="s">
        <v>31</v>
      </c>
      <c r="B85" s="2" t="s">
        <v>57</v>
      </c>
      <c r="C85" s="19" t="s">
        <v>50</v>
      </c>
      <c r="D85" s="21">
        <v>5.0559711409923729</v>
      </c>
      <c r="E85" s="19">
        <v>5.1100000000000003</v>
      </c>
      <c r="F85" s="26">
        <f>(E85-D85)/D85</f>
        <v>1.0686148615362309E-2</v>
      </c>
      <c r="G85" s="22">
        <f>(E85-D85)/(0.075*D85)</f>
        <v>0.14248198153816413</v>
      </c>
      <c r="H85" s="60" t="str">
        <f t="shared" si="8"/>
        <v/>
      </c>
      <c r="I85" s="19"/>
      <c r="J85" s="26">
        <f t="shared" si="9"/>
        <v>-1.2228936331354069E-4</v>
      </c>
      <c r="K85" s="47">
        <v>5.1106249750743364</v>
      </c>
      <c r="L85" s="47">
        <v>0.1292310802072065</v>
      </c>
      <c r="M85" s="42">
        <f t="shared" si="14"/>
        <v>2.5286746892502474E-2</v>
      </c>
      <c r="N85" s="22">
        <f t="shared" si="11"/>
        <v>-4.8361050092133257E-3</v>
      </c>
    </row>
    <row r="86" spans="1:14" ht="18.75" x14ac:dyDescent="0.35">
      <c r="A86" s="44" t="s">
        <v>32</v>
      </c>
      <c r="B86" s="2" t="s">
        <v>57</v>
      </c>
      <c r="C86" s="19" t="s">
        <v>50</v>
      </c>
      <c r="D86" s="21">
        <v>4.0534273858831273</v>
      </c>
      <c r="E86" s="19">
        <v>4.0999999999999996</v>
      </c>
      <c r="F86" s="26">
        <f>(E86-D86)/D86</f>
        <v>1.1489687536791891E-2</v>
      </c>
      <c r="G86" s="22">
        <f>(E86-D86)/(0.075*D86)</f>
        <v>0.15319583382389187</v>
      </c>
      <c r="H86" s="60" t="str">
        <f t="shared" si="8"/>
        <v/>
      </c>
      <c r="I86" s="19"/>
      <c r="J86" s="26">
        <f t="shared" si="9"/>
        <v>-7.6853215259590074E-3</v>
      </c>
      <c r="K86" s="47">
        <v>4.1317538568560597</v>
      </c>
      <c r="L86" s="47">
        <v>9.928598085693488E-2</v>
      </c>
      <c r="M86" s="42">
        <f t="shared" si="14"/>
        <v>2.4029984431958324E-2</v>
      </c>
      <c r="N86" s="22">
        <f t="shared" si="11"/>
        <v>-0.31982216000681324</v>
      </c>
    </row>
    <row r="87" spans="1:14" x14ac:dyDescent="0.25">
      <c r="A87" s="46"/>
      <c r="B87" s="2"/>
      <c r="C87" s="28"/>
      <c r="F87" s="19"/>
      <c r="G87" s="26"/>
      <c r="H87" s="32"/>
      <c r="J87" s="42"/>
      <c r="M87" s="22"/>
    </row>
    <row r="89" spans="1:14" x14ac:dyDescent="0.25">
      <c r="F89" s="68" t="s">
        <v>58</v>
      </c>
      <c r="G89" s="68"/>
      <c r="H89" s="50">
        <f>COUNTA(G8:G86)</f>
        <v>39</v>
      </c>
    </row>
    <row r="90" spans="1:14" x14ac:dyDescent="0.25">
      <c r="F90" s="68" t="s">
        <v>59</v>
      </c>
      <c r="G90" s="68"/>
      <c r="H90" s="50">
        <f>COUNTIF(H8:H86,"=X")</f>
        <v>3</v>
      </c>
    </row>
    <row r="91" spans="1:14" x14ac:dyDescent="0.25">
      <c r="F91" s="68" t="s">
        <v>67</v>
      </c>
      <c r="G91" s="68"/>
      <c r="H91" s="50">
        <f>COUNTIF(H8:H86,"=XX")</f>
        <v>0</v>
      </c>
    </row>
  </sheetData>
  <sheetProtection password="DC07" sheet="1" objects="1" scenarios="1" selectLockedCells="1" selectUnlockedCells="1"/>
  <mergeCells count="9">
    <mergeCell ref="D1:E1"/>
    <mergeCell ref="F91:G91"/>
    <mergeCell ref="F3:H3"/>
    <mergeCell ref="J3:N3"/>
    <mergeCell ref="A7:D7"/>
    <mergeCell ref="A50:H50"/>
    <mergeCell ref="A63:G63"/>
    <mergeCell ref="F89:G89"/>
    <mergeCell ref="F90:G90"/>
  </mergeCells>
  <pageMargins left="0.75" right="0.75" top="1" bottom="1" header="0.5" footer="0.5"/>
  <pageSetup paperSize="9" scale="57" orientation="portrait" r:id="rId1"/>
  <headerFooter alignWithMargins="0">
    <oddHeader>&amp;CDefinitieve rapportering resultaten LABS 2012 - v1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3"/>
  <dimension ref="A1:O91"/>
  <sheetViews>
    <sheetView zoomScale="75" zoomScaleNormal="75" workbookViewId="0">
      <pane ySplit="5" topLeftCell="A21" activePane="bottomLeft" state="frozen"/>
      <selection activeCell="E3" sqref="E3"/>
      <selection pane="bottomLeft" activeCell="D51" sqref="D51:D60"/>
    </sheetView>
  </sheetViews>
  <sheetFormatPr defaultRowHeight="15.75" x14ac:dyDescent="0.25"/>
  <cols>
    <col min="1" max="1" width="19.85546875" style="17" bestFit="1" customWidth="1"/>
    <col min="2" max="2" width="26.5703125" style="24" bestFit="1" customWidth="1"/>
    <col min="3" max="3" width="16.5703125" style="19" bestFit="1" customWidth="1"/>
    <col min="4" max="4" width="12.7109375" style="21" bestFit="1" customWidth="1"/>
    <col min="5" max="5" width="10.28515625" style="29" bestFit="1" customWidth="1"/>
    <col min="6" max="6" width="14.5703125" style="25" bestFit="1" customWidth="1"/>
    <col min="7" max="7" width="9.85546875" style="18" bestFit="1" customWidth="1"/>
    <col min="8" max="8" width="12.140625" style="19" bestFit="1" customWidth="1"/>
    <col min="9" max="9" width="9.140625" style="20"/>
    <col min="10" max="10" width="14.5703125" style="21" bestFit="1" customWidth="1"/>
    <col min="11" max="11" width="7.5703125" style="22" bestFit="1" customWidth="1"/>
    <col min="12" max="12" width="10.85546875" style="22" bestFit="1" customWidth="1"/>
    <col min="13" max="14" width="10.85546875" style="17" bestFit="1" customWidth="1"/>
    <col min="15" max="16384" width="9.140625" style="17"/>
  </cols>
  <sheetData>
    <row r="1" spans="1:15" x14ac:dyDescent="0.25">
      <c r="A1" s="1" t="s">
        <v>44</v>
      </c>
      <c r="B1" s="2"/>
      <c r="C1" s="3" t="s">
        <v>45</v>
      </c>
      <c r="D1" s="67" t="s">
        <v>68</v>
      </c>
      <c r="E1" s="67"/>
      <c r="F1" s="5">
        <v>20</v>
      </c>
    </row>
    <row r="2" spans="1:15" x14ac:dyDescent="0.25">
      <c r="B2" s="6"/>
      <c r="C2" s="23"/>
      <c r="D2" s="4"/>
      <c r="F2" s="5"/>
    </row>
    <row r="3" spans="1:15" ht="47.25" customHeight="1" x14ac:dyDescent="0.25">
      <c r="A3" s="52"/>
      <c r="B3" s="52"/>
      <c r="C3" s="52"/>
      <c r="D3" s="52"/>
      <c r="E3" s="52"/>
      <c r="F3" s="69" t="s">
        <v>60</v>
      </c>
      <c r="G3" s="69"/>
      <c r="H3" s="69"/>
      <c r="I3" s="53"/>
      <c r="J3" s="70" t="s">
        <v>61</v>
      </c>
      <c r="K3" s="70"/>
      <c r="L3" s="70"/>
      <c r="M3" s="70"/>
      <c r="N3" s="70"/>
      <c r="O3" s="22"/>
    </row>
    <row r="4" spans="1:15" s="9" customFormat="1" x14ac:dyDescent="0.25">
      <c r="A4" s="1" t="s">
        <v>0</v>
      </c>
      <c r="B4" s="6" t="s">
        <v>1</v>
      </c>
      <c r="C4" s="7" t="s">
        <v>2</v>
      </c>
      <c r="D4" s="8" t="s">
        <v>3</v>
      </c>
      <c r="E4" s="9" t="s">
        <v>4</v>
      </c>
      <c r="F4" s="10" t="s">
        <v>5</v>
      </c>
      <c r="G4" s="11" t="s">
        <v>9</v>
      </c>
      <c r="H4" s="12" t="s">
        <v>10</v>
      </c>
      <c r="I4" s="12"/>
      <c r="J4" s="10" t="s">
        <v>5</v>
      </c>
      <c r="K4" s="13" t="s">
        <v>6</v>
      </c>
      <c r="L4" s="12" t="s">
        <v>7</v>
      </c>
      <c r="M4" s="14" t="s">
        <v>8</v>
      </c>
      <c r="N4" s="12" t="s">
        <v>9</v>
      </c>
    </row>
    <row r="5" spans="1:15" s="9" customFormat="1" x14ac:dyDescent="0.25">
      <c r="A5" s="1"/>
      <c r="B5" s="6"/>
      <c r="C5" s="7"/>
      <c r="D5" s="15"/>
      <c r="F5" s="10" t="s">
        <v>11</v>
      </c>
      <c r="G5" s="10" t="s">
        <v>11</v>
      </c>
      <c r="J5" s="10" t="s">
        <v>51</v>
      </c>
      <c r="K5" s="13"/>
      <c r="L5" s="12" t="s">
        <v>52</v>
      </c>
      <c r="M5" s="12" t="s">
        <v>52</v>
      </c>
      <c r="N5" s="12" t="s">
        <v>52</v>
      </c>
    </row>
    <row r="6" spans="1:15" x14ac:dyDescent="0.25">
      <c r="E6" s="25"/>
      <c r="F6" s="17"/>
      <c r="G6" s="17"/>
      <c r="H6" s="25"/>
      <c r="I6" s="25"/>
      <c r="J6" s="18"/>
      <c r="K6" s="19"/>
      <c r="L6" s="20"/>
      <c r="M6" s="21"/>
      <c r="N6" s="22"/>
    </row>
    <row r="7" spans="1:15" x14ac:dyDescent="0.25">
      <c r="A7" s="71" t="s">
        <v>46</v>
      </c>
      <c r="B7" s="71"/>
      <c r="C7" s="71"/>
      <c r="D7" s="71"/>
      <c r="E7" s="25"/>
      <c r="F7" s="17"/>
      <c r="G7" s="17"/>
      <c r="H7" s="25"/>
      <c r="I7" s="25"/>
      <c r="J7" s="26"/>
      <c r="K7" s="19"/>
      <c r="L7" s="20"/>
      <c r="M7" s="21"/>
      <c r="N7" s="22"/>
    </row>
    <row r="8" spans="1:15" ht="13.5" customHeight="1" x14ac:dyDescent="0.25">
      <c r="A8" s="1" t="s">
        <v>13</v>
      </c>
      <c r="B8" s="27" t="s">
        <v>14</v>
      </c>
      <c r="C8" s="28" t="s">
        <v>15</v>
      </c>
      <c r="D8" s="21">
        <v>88.79</v>
      </c>
      <c r="E8" s="55">
        <v>89.1</v>
      </c>
      <c r="F8" s="38">
        <f>(E8-D8)/D8</f>
        <v>3.4913841648832981E-3</v>
      </c>
      <c r="G8" s="22">
        <f>(E8-D8)/(D8*0.04)</f>
        <v>8.7284604122082443E-2</v>
      </c>
      <c r="H8" s="60" t="str">
        <f t="shared" ref="H8:H48" si="0">IF(ABS(G8)&gt;2,IF(ABS(G8)&gt;3,"XX","X"),"")</f>
        <v/>
      </c>
      <c r="I8" s="29"/>
      <c r="J8" s="30"/>
      <c r="K8" s="31"/>
      <c r="L8" s="20"/>
      <c r="M8" s="21"/>
      <c r="N8" s="22"/>
    </row>
    <row r="9" spans="1:15" x14ac:dyDescent="0.25">
      <c r="A9" s="1" t="s">
        <v>16</v>
      </c>
      <c r="B9" s="27" t="s">
        <v>17</v>
      </c>
      <c r="C9" s="28" t="s">
        <v>18</v>
      </c>
      <c r="D9" s="21">
        <v>129.58000000000001</v>
      </c>
      <c r="E9" s="55">
        <v>130.12</v>
      </c>
      <c r="F9" s="40">
        <f>E9-D9</f>
        <v>0.53999999999999204</v>
      </c>
      <c r="G9" s="22">
        <f>(E9-D9)/1</f>
        <v>0.53999999999999204</v>
      </c>
      <c r="H9" s="60" t="str">
        <f t="shared" si="0"/>
        <v/>
      </c>
      <c r="I9" s="32"/>
      <c r="J9" s="32"/>
      <c r="K9" s="31"/>
      <c r="L9" s="20"/>
      <c r="M9" s="21"/>
      <c r="N9" s="22"/>
    </row>
    <row r="10" spans="1:15" x14ac:dyDescent="0.25">
      <c r="A10" s="1"/>
      <c r="B10" s="27"/>
      <c r="C10" s="28"/>
      <c r="D10" s="17"/>
      <c r="E10" s="17"/>
      <c r="F10" s="37"/>
      <c r="G10" s="22"/>
      <c r="H10" s="60" t="str">
        <f t="shared" si="0"/>
        <v/>
      </c>
      <c r="I10" s="29"/>
      <c r="J10" s="30"/>
      <c r="K10" s="19"/>
      <c r="L10" s="20"/>
      <c r="M10" s="21"/>
      <c r="N10" s="22"/>
    </row>
    <row r="11" spans="1:15" x14ac:dyDescent="0.25">
      <c r="A11" s="33" t="s">
        <v>19</v>
      </c>
      <c r="B11" s="34" t="s">
        <v>20</v>
      </c>
      <c r="C11" s="35" t="s">
        <v>21</v>
      </c>
      <c r="D11" s="32">
        <v>5.97</v>
      </c>
      <c r="E11" s="55">
        <v>5.96</v>
      </c>
      <c r="F11" s="38">
        <f>(E11-D11)/D11</f>
        <v>-1.6750418760468656E-3</v>
      </c>
      <c r="G11" s="22">
        <f>(E11-D11)/((12.5-0.53*D11)/2/100*D11)</f>
        <v>-3.5883886417953606E-2</v>
      </c>
      <c r="H11" s="60" t="str">
        <f t="shared" si="0"/>
        <v/>
      </c>
      <c r="I11" s="21"/>
      <c r="J11" s="30"/>
      <c r="K11" s="19"/>
      <c r="L11" s="20"/>
      <c r="M11" s="21"/>
      <c r="N11" s="22"/>
    </row>
    <row r="12" spans="1:15" x14ac:dyDescent="0.25">
      <c r="A12" s="33"/>
      <c r="B12" s="34" t="s">
        <v>20</v>
      </c>
      <c r="C12" s="35" t="s">
        <v>21</v>
      </c>
      <c r="D12" s="32">
        <v>6.06</v>
      </c>
      <c r="E12" s="55">
        <v>6.13</v>
      </c>
      <c r="F12" s="38">
        <f t="shared" ref="F12:F16" si="1">(E12-D12)/D12</f>
        <v>1.1551155115511599E-2</v>
      </c>
      <c r="G12" s="22">
        <f>(E12-D12)/((12.5-0.53*D12)/2/100*D12)</f>
        <v>0.24872752773436405</v>
      </c>
      <c r="H12" s="60" t="str">
        <f t="shared" si="0"/>
        <v/>
      </c>
      <c r="I12" s="21"/>
      <c r="J12" s="30"/>
      <c r="K12" s="19"/>
      <c r="L12" s="20"/>
      <c r="M12" s="21"/>
      <c r="N12" s="22"/>
    </row>
    <row r="13" spans="1:15" s="20" customFormat="1" x14ac:dyDescent="0.25">
      <c r="A13" s="36"/>
      <c r="B13" s="34" t="s">
        <v>20</v>
      </c>
      <c r="C13" s="35" t="s">
        <v>21</v>
      </c>
      <c r="D13" s="32"/>
      <c r="E13" s="32"/>
      <c r="F13" s="38"/>
      <c r="G13" s="22"/>
      <c r="H13" s="60" t="str">
        <f t="shared" si="0"/>
        <v/>
      </c>
      <c r="I13" s="21"/>
      <c r="J13" s="30"/>
      <c r="K13" s="19"/>
      <c r="M13" s="21"/>
      <c r="N13" s="22"/>
    </row>
    <row r="14" spans="1:15" s="20" customFormat="1" x14ac:dyDescent="0.25">
      <c r="A14" s="36"/>
      <c r="B14" s="34"/>
      <c r="C14" s="35"/>
      <c r="D14" s="32"/>
      <c r="E14" s="32"/>
      <c r="F14" s="38"/>
      <c r="G14" s="22"/>
      <c r="H14" s="60" t="str">
        <f t="shared" si="0"/>
        <v/>
      </c>
      <c r="I14" s="21"/>
      <c r="J14" s="30"/>
      <c r="K14" s="19"/>
      <c r="M14" s="21"/>
      <c r="N14" s="22"/>
    </row>
    <row r="15" spans="1:15" s="20" customFormat="1" x14ac:dyDescent="0.25">
      <c r="A15" s="33" t="s">
        <v>22</v>
      </c>
      <c r="B15" s="34" t="s">
        <v>20</v>
      </c>
      <c r="C15" s="35" t="s">
        <v>21</v>
      </c>
      <c r="D15" s="32">
        <v>10.86</v>
      </c>
      <c r="E15" s="55">
        <v>10.9</v>
      </c>
      <c r="F15" s="38">
        <f t="shared" si="1"/>
        <v>3.6832412523021109E-3</v>
      </c>
      <c r="G15" s="22">
        <f>(E15-D15)/((12.5-0.53*D15)/2/100*D15)</f>
        <v>0.10922692839186593</v>
      </c>
      <c r="H15" s="60" t="str">
        <f t="shared" si="0"/>
        <v/>
      </c>
      <c r="I15" s="21"/>
      <c r="J15" s="30"/>
      <c r="K15" s="19"/>
      <c r="M15" s="21"/>
      <c r="N15" s="22"/>
    </row>
    <row r="16" spans="1:15" s="20" customFormat="1" x14ac:dyDescent="0.25">
      <c r="A16" s="33"/>
      <c r="B16" s="34" t="s">
        <v>20</v>
      </c>
      <c r="C16" s="35" t="s">
        <v>21</v>
      </c>
      <c r="D16" s="32">
        <v>11.03</v>
      </c>
      <c r="E16" s="55">
        <v>11.3</v>
      </c>
      <c r="F16" s="38">
        <f t="shared" si="1"/>
        <v>2.4478694469628411E-2</v>
      </c>
      <c r="G16" s="22">
        <f>(E16-D16)/((12.5-0.53*D16)/2/100*D16)</f>
        <v>0.73574771853829701</v>
      </c>
      <c r="H16" s="60" t="str">
        <f t="shared" si="0"/>
        <v/>
      </c>
      <c r="I16" s="21"/>
      <c r="J16" s="30"/>
      <c r="K16" s="19"/>
      <c r="M16" s="21"/>
      <c r="N16" s="22"/>
    </row>
    <row r="17" spans="1:14" s="20" customFormat="1" x14ac:dyDescent="0.25">
      <c r="A17" s="36"/>
      <c r="B17" s="34" t="s">
        <v>20</v>
      </c>
      <c r="C17" s="35" t="s">
        <v>21</v>
      </c>
      <c r="D17" s="32"/>
      <c r="E17" s="32"/>
      <c r="F17" s="38"/>
      <c r="G17" s="22"/>
      <c r="H17" s="60" t="str">
        <f t="shared" si="0"/>
        <v/>
      </c>
      <c r="I17" s="19"/>
      <c r="J17" s="37"/>
      <c r="K17" s="19"/>
      <c r="M17" s="21"/>
      <c r="N17" s="22"/>
    </row>
    <row r="18" spans="1:14" s="20" customFormat="1" x14ac:dyDescent="0.25">
      <c r="A18" s="36"/>
      <c r="B18" s="34"/>
      <c r="C18" s="35"/>
      <c r="D18" s="17"/>
      <c r="E18" s="17"/>
      <c r="F18" s="37"/>
      <c r="G18" s="22"/>
      <c r="H18" s="60" t="str">
        <f t="shared" si="0"/>
        <v/>
      </c>
      <c r="I18" s="19"/>
      <c r="J18" s="37"/>
      <c r="K18" s="19"/>
      <c r="M18" s="21"/>
      <c r="N18" s="22"/>
    </row>
    <row r="19" spans="1:14" s="20" customFormat="1" x14ac:dyDescent="0.25">
      <c r="A19" s="36"/>
      <c r="B19" s="34"/>
      <c r="C19" s="35"/>
      <c r="D19" s="17"/>
      <c r="E19" s="17"/>
      <c r="F19" s="37"/>
      <c r="G19" s="22"/>
      <c r="H19" s="60" t="str">
        <f t="shared" si="0"/>
        <v/>
      </c>
      <c r="I19" s="19"/>
      <c r="J19" s="37"/>
      <c r="K19" s="19"/>
      <c r="M19" s="21"/>
      <c r="N19" s="22"/>
    </row>
    <row r="20" spans="1:14" s="20" customFormat="1" ht="18" x14ac:dyDescent="0.25">
      <c r="A20" s="9" t="s">
        <v>23</v>
      </c>
      <c r="B20" s="24"/>
      <c r="C20" s="19" t="s">
        <v>53</v>
      </c>
      <c r="D20" s="21">
        <v>10.220000000000001</v>
      </c>
      <c r="E20" s="55">
        <v>9.85</v>
      </c>
      <c r="F20" s="38">
        <f>(E20-D20)/D20</f>
        <v>-3.6203522504892463E-2</v>
      </c>
      <c r="G20" s="22">
        <f>(E20-D20)/(D20*0.075)</f>
        <v>-0.48271363339856616</v>
      </c>
      <c r="H20" s="60" t="str">
        <f t="shared" si="0"/>
        <v/>
      </c>
      <c r="I20" s="32"/>
      <c r="J20" s="30"/>
      <c r="K20" s="31"/>
      <c r="M20" s="21"/>
      <c r="N20" s="22"/>
    </row>
    <row r="21" spans="1:14" s="20" customFormat="1" ht="18" customHeight="1" x14ac:dyDescent="0.25">
      <c r="A21" s="17"/>
      <c r="B21" s="24"/>
      <c r="C21" s="19"/>
      <c r="D21" s="32"/>
      <c r="E21" s="32"/>
      <c r="F21" s="38"/>
      <c r="G21" s="22"/>
      <c r="H21" s="60" t="str">
        <f t="shared" si="0"/>
        <v/>
      </c>
      <c r="I21" s="32"/>
      <c r="J21" s="38"/>
      <c r="K21" s="19"/>
      <c r="M21" s="21"/>
      <c r="N21" s="22"/>
    </row>
    <row r="22" spans="1:14" s="20" customFormat="1" ht="18" customHeight="1" x14ac:dyDescent="0.25">
      <c r="A22" s="17"/>
      <c r="B22" s="24"/>
      <c r="C22" s="19"/>
      <c r="D22" s="17"/>
      <c r="E22" s="17"/>
      <c r="F22" s="37"/>
      <c r="G22" s="22"/>
      <c r="H22" s="60" t="str">
        <f t="shared" si="0"/>
        <v/>
      </c>
      <c r="I22" s="32"/>
      <c r="J22" s="38"/>
      <c r="K22" s="19"/>
      <c r="M22" s="21"/>
      <c r="N22" s="22"/>
    </row>
    <row r="23" spans="1:14" s="20" customFormat="1" x14ac:dyDescent="0.25">
      <c r="A23" s="17"/>
      <c r="B23" s="24"/>
      <c r="C23" s="19"/>
      <c r="D23" s="19"/>
      <c r="E23" s="29"/>
      <c r="F23" s="57"/>
      <c r="G23" s="22"/>
      <c r="H23" s="60" t="str">
        <f t="shared" si="0"/>
        <v/>
      </c>
      <c r="I23" s="29"/>
      <c r="J23" s="38"/>
      <c r="K23" s="19"/>
      <c r="M23" s="21"/>
      <c r="N23" s="22"/>
    </row>
    <row r="24" spans="1:14" s="20" customFormat="1" x14ac:dyDescent="0.25">
      <c r="A24" s="33" t="s">
        <v>47</v>
      </c>
      <c r="B24" s="27"/>
      <c r="C24" s="28"/>
      <c r="D24" s="19"/>
      <c r="E24" s="29"/>
      <c r="F24" s="38"/>
      <c r="G24" s="22"/>
      <c r="H24" s="60" t="str">
        <f t="shared" si="0"/>
        <v/>
      </c>
      <c r="I24" s="29"/>
      <c r="J24" s="38"/>
      <c r="K24" s="19"/>
      <c r="M24" s="21"/>
      <c r="N24" s="22"/>
    </row>
    <row r="25" spans="1:14" s="20" customFormat="1" x14ac:dyDescent="0.25">
      <c r="A25" s="33" t="s">
        <v>24</v>
      </c>
      <c r="B25" s="34" t="s">
        <v>25</v>
      </c>
      <c r="C25" s="35" t="s">
        <v>26</v>
      </c>
      <c r="D25" s="21">
        <v>5.71</v>
      </c>
      <c r="E25" s="56">
        <v>6.6</v>
      </c>
      <c r="F25" s="38">
        <f>(E25-D25)/D25</f>
        <v>0.1558669001751313</v>
      </c>
      <c r="G25" s="22">
        <f>(E25-D25)/(D25*0.075)</f>
        <v>2.0782253356684173</v>
      </c>
      <c r="H25" s="60" t="str">
        <f t="shared" si="0"/>
        <v>X</v>
      </c>
      <c r="I25" s="29"/>
      <c r="J25" s="38"/>
      <c r="K25" s="19"/>
      <c r="M25" s="21"/>
      <c r="N25" s="22"/>
    </row>
    <row r="26" spans="1:14" s="20" customFormat="1" x14ac:dyDescent="0.25">
      <c r="A26" s="36"/>
      <c r="B26" s="34" t="s">
        <v>25</v>
      </c>
      <c r="C26" s="35" t="s">
        <v>26</v>
      </c>
      <c r="D26" s="19">
        <v>12.29</v>
      </c>
      <c r="E26" s="56">
        <v>13.23</v>
      </c>
      <c r="F26" s="38">
        <f t="shared" ref="F26:F27" si="2">(E26-D26)/D26</f>
        <v>7.6484947111472856E-2</v>
      </c>
      <c r="G26" s="22">
        <f t="shared" ref="G26:G27" si="3">(E26-D26)/(D26*0.075)</f>
        <v>1.0197992948196382</v>
      </c>
      <c r="H26" s="60" t="str">
        <f t="shared" si="0"/>
        <v/>
      </c>
      <c r="I26" s="29"/>
      <c r="J26" s="38"/>
      <c r="K26" s="19"/>
      <c r="M26" s="21"/>
      <c r="N26" s="22"/>
    </row>
    <row r="27" spans="1:14" s="20" customFormat="1" x14ac:dyDescent="0.25">
      <c r="A27" s="36"/>
      <c r="B27" s="34" t="s">
        <v>25</v>
      </c>
      <c r="C27" s="35" t="s">
        <v>26</v>
      </c>
      <c r="D27" s="19">
        <v>19.66</v>
      </c>
      <c r="E27" s="56">
        <v>19.32</v>
      </c>
      <c r="F27" s="38">
        <f t="shared" si="2"/>
        <v>-1.7293997965411995E-2</v>
      </c>
      <c r="G27" s="22">
        <f t="shared" si="3"/>
        <v>-0.23058663953882663</v>
      </c>
      <c r="H27" s="60" t="str">
        <f t="shared" si="0"/>
        <v/>
      </c>
      <c r="I27" s="29"/>
      <c r="J27" s="38"/>
      <c r="K27" s="19"/>
      <c r="M27" s="21"/>
      <c r="N27" s="22"/>
    </row>
    <row r="28" spans="1:14" s="20" customFormat="1" x14ac:dyDescent="0.25">
      <c r="A28" s="36"/>
      <c r="B28" s="34" t="s">
        <v>25</v>
      </c>
      <c r="C28" s="35" t="s">
        <v>26</v>
      </c>
      <c r="D28" s="17"/>
      <c r="E28" s="56">
        <v>0.9</v>
      </c>
      <c r="F28" s="39"/>
      <c r="G28" s="22"/>
      <c r="H28" s="60" t="str">
        <f t="shared" si="0"/>
        <v/>
      </c>
      <c r="I28" s="29"/>
      <c r="J28" s="38"/>
      <c r="K28" s="19"/>
      <c r="M28" s="21"/>
      <c r="N28" s="22"/>
    </row>
    <row r="29" spans="1:14" s="20" customFormat="1" x14ac:dyDescent="0.25">
      <c r="A29" s="36"/>
      <c r="B29" s="34" t="s">
        <v>25</v>
      </c>
      <c r="C29" s="35" t="s">
        <v>26</v>
      </c>
      <c r="D29" s="21"/>
      <c r="E29" s="56">
        <v>0.93</v>
      </c>
      <c r="F29" s="39"/>
      <c r="G29" s="22"/>
      <c r="H29" s="60" t="str">
        <f t="shared" si="0"/>
        <v/>
      </c>
      <c r="I29" s="29"/>
      <c r="J29" s="38"/>
      <c r="K29" s="19"/>
      <c r="M29" s="21"/>
      <c r="N29" s="22"/>
    </row>
    <row r="30" spans="1:14" s="20" customFormat="1" x14ac:dyDescent="0.25">
      <c r="A30" s="36"/>
      <c r="B30" s="34"/>
      <c r="C30" s="35"/>
      <c r="D30" s="21"/>
      <c r="E30" s="21"/>
      <c r="F30" s="39"/>
      <c r="G30" s="22"/>
      <c r="H30" s="60" t="str">
        <f t="shared" si="0"/>
        <v/>
      </c>
      <c r="I30" s="29"/>
      <c r="J30" s="38"/>
      <c r="K30" s="19"/>
      <c r="M30" s="21"/>
      <c r="N30" s="22"/>
    </row>
    <row r="31" spans="1:14" s="20" customFormat="1" x14ac:dyDescent="0.25">
      <c r="A31" s="33" t="s">
        <v>24</v>
      </c>
      <c r="B31" s="34" t="s">
        <v>25</v>
      </c>
      <c r="C31" s="35" t="s">
        <v>26</v>
      </c>
      <c r="D31" s="21"/>
      <c r="E31" s="56"/>
      <c r="F31" s="39"/>
      <c r="G31" s="22"/>
      <c r="H31" s="60" t="str">
        <f t="shared" si="0"/>
        <v/>
      </c>
      <c r="I31" s="29"/>
      <c r="J31" s="38"/>
      <c r="K31" s="19"/>
      <c r="M31" s="21"/>
      <c r="N31" s="22"/>
    </row>
    <row r="32" spans="1:14" s="20" customFormat="1" x14ac:dyDescent="0.25">
      <c r="A32" s="36"/>
      <c r="B32" s="34" t="s">
        <v>25</v>
      </c>
      <c r="C32" s="35" t="s">
        <v>26</v>
      </c>
      <c r="D32" s="21"/>
      <c r="E32" s="56"/>
      <c r="F32" s="39"/>
      <c r="G32" s="22"/>
      <c r="H32" s="60" t="str">
        <f t="shared" si="0"/>
        <v/>
      </c>
      <c r="I32" s="29"/>
      <c r="J32" s="38"/>
      <c r="K32" s="19"/>
      <c r="M32" s="21"/>
      <c r="N32" s="22"/>
    </row>
    <row r="33" spans="1:14" s="20" customFormat="1" x14ac:dyDescent="0.25">
      <c r="A33" s="36"/>
      <c r="B33" s="34" t="s">
        <v>25</v>
      </c>
      <c r="C33" s="35" t="s">
        <v>26</v>
      </c>
      <c r="D33" s="21"/>
      <c r="E33" s="56"/>
      <c r="F33" s="39"/>
      <c r="G33" s="22"/>
      <c r="H33" s="60" t="str">
        <f t="shared" si="0"/>
        <v/>
      </c>
      <c r="I33" s="29"/>
      <c r="J33" s="38"/>
      <c r="K33" s="19"/>
      <c r="M33" s="21"/>
      <c r="N33" s="22"/>
    </row>
    <row r="34" spans="1:14" s="20" customFormat="1" x14ac:dyDescent="0.25">
      <c r="A34" s="36"/>
      <c r="B34" s="34" t="s">
        <v>25</v>
      </c>
      <c r="C34" s="35" t="s">
        <v>26</v>
      </c>
      <c r="D34" s="21"/>
      <c r="E34" s="56"/>
      <c r="F34" s="39"/>
      <c r="G34" s="22"/>
      <c r="H34" s="60" t="str">
        <f t="shared" si="0"/>
        <v/>
      </c>
      <c r="I34" s="29"/>
      <c r="J34" s="38"/>
      <c r="K34" s="19"/>
      <c r="M34" s="21"/>
      <c r="N34" s="22"/>
    </row>
    <row r="35" spans="1:14" s="20" customFormat="1" x14ac:dyDescent="0.25">
      <c r="A35" s="36"/>
      <c r="B35" s="34" t="s">
        <v>25</v>
      </c>
      <c r="C35" s="35" t="s">
        <v>26</v>
      </c>
      <c r="D35" s="21"/>
      <c r="E35" s="55"/>
      <c r="F35" s="39"/>
      <c r="G35" s="22"/>
      <c r="H35" s="60" t="str">
        <f t="shared" si="0"/>
        <v/>
      </c>
      <c r="I35" s="29"/>
      <c r="J35" s="38"/>
      <c r="K35" s="19"/>
      <c r="M35" s="21"/>
      <c r="N35" s="22"/>
    </row>
    <row r="36" spans="1:14" s="20" customFormat="1" x14ac:dyDescent="0.25">
      <c r="A36" s="33"/>
      <c r="B36" s="27"/>
      <c r="C36" s="28"/>
      <c r="D36" s="41"/>
      <c r="E36" s="21"/>
      <c r="F36" s="38"/>
      <c r="G36" s="22"/>
      <c r="H36" s="60" t="str">
        <f t="shared" si="0"/>
        <v/>
      </c>
      <c r="I36" s="29"/>
      <c r="J36" s="38"/>
      <c r="K36" s="19"/>
      <c r="M36" s="21"/>
      <c r="N36" s="22"/>
    </row>
    <row r="37" spans="1:14" s="20" customFormat="1" x14ac:dyDescent="0.25">
      <c r="A37" s="33" t="s">
        <v>27</v>
      </c>
      <c r="B37" s="34" t="s">
        <v>25</v>
      </c>
      <c r="C37" s="35" t="s">
        <v>26</v>
      </c>
      <c r="D37" s="21">
        <v>88.74</v>
      </c>
      <c r="E37" s="56">
        <v>89.67</v>
      </c>
      <c r="F37" s="38">
        <f>(E37-D37)/D37</f>
        <v>1.0480054090601836E-2</v>
      </c>
      <c r="G37" s="22">
        <f>(E37-D37)/(D37*0.05)</f>
        <v>0.20960108181203668</v>
      </c>
      <c r="H37" s="60" t="str">
        <f t="shared" si="0"/>
        <v/>
      </c>
      <c r="I37" s="21"/>
      <c r="J37" s="39"/>
      <c r="K37" s="31"/>
      <c r="M37" s="21"/>
      <c r="N37" s="22"/>
    </row>
    <row r="38" spans="1:14" s="20" customFormat="1" x14ac:dyDescent="0.25">
      <c r="A38" s="36"/>
      <c r="B38" s="34" t="s">
        <v>25</v>
      </c>
      <c r="C38" s="35" t="s">
        <v>26</v>
      </c>
      <c r="D38" s="21">
        <v>112.18</v>
      </c>
      <c r="E38" s="56">
        <v>113.25</v>
      </c>
      <c r="F38" s="38">
        <f t="shared" ref="F38:F39" si="4">(E38-D38)/D38</f>
        <v>9.538242110893146E-3</v>
      </c>
      <c r="G38" s="22">
        <f t="shared" ref="G38:G39" si="5">(E38-D38)/(D38*0.05)</f>
        <v>0.19076484221786291</v>
      </c>
      <c r="H38" s="60" t="str">
        <f t="shared" si="0"/>
        <v/>
      </c>
      <c r="I38" s="21"/>
      <c r="J38" s="39"/>
      <c r="K38" s="31"/>
      <c r="M38" s="21"/>
      <c r="N38" s="22"/>
    </row>
    <row r="39" spans="1:14" s="20" customFormat="1" x14ac:dyDescent="0.25">
      <c r="A39" s="36"/>
      <c r="B39" s="34" t="s">
        <v>25</v>
      </c>
      <c r="C39" s="35" t="s">
        <v>26</v>
      </c>
      <c r="D39" s="21">
        <v>204.79</v>
      </c>
      <c r="E39" s="55">
        <v>201.01</v>
      </c>
      <c r="F39" s="38">
        <f t="shared" si="4"/>
        <v>-1.8457932516236151E-2</v>
      </c>
      <c r="G39" s="22">
        <f t="shared" si="5"/>
        <v>-0.369158650324723</v>
      </c>
      <c r="H39" s="60" t="str">
        <f t="shared" si="0"/>
        <v/>
      </c>
      <c r="I39" s="21"/>
      <c r="J39" s="39"/>
      <c r="K39" s="40"/>
      <c r="M39" s="21"/>
      <c r="N39" s="22"/>
    </row>
    <row r="40" spans="1:14" s="20" customFormat="1" x14ac:dyDescent="0.25">
      <c r="A40" s="36"/>
      <c r="B40" s="34" t="s">
        <v>25</v>
      </c>
      <c r="C40" s="35" t="s">
        <v>26</v>
      </c>
      <c r="D40" s="21"/>
      <c r="E40" s="56">
        <v>1</v>
      </c>
      <c r="F40" s="39"/>
      <c r="G40" s="22"/>
      <c r="H40" s="60" t="str">
        <f t="shared" si="0"/>
        <v/>
      </c>
      <c r="I40" s="21"/>
      <c r="J40" s="39"/>
      <c r="K40" s="21"/>
      <c r="M40" s="21"/>
      <c r="N40" s="22"/>
    </row>
    <row r="41" spans="1:14" s="20" customFormat="1" x14ac:dyDescent="0.25">
      <c r="A41" s="36"/>
      <c r="B41" s="34" t="s">
        <v>25</v>
      </c>
      <c r="C41" s="35" t="s">
        <v>26</v>
      </c>
      <c r="D41" s="21"/>
      <c r="E41" s="56">
        <v>0.91</v>
      </c>
      <c r="F41" s="39"/>
      <c r="G41" s="22"/>
      <c r="H41" s="60" t="str">
        <f t="shared" si="0"/>
        <v/>
      </c>
      <c r="I41" s="21"/>
      <c r="J41" s="39"/>
      <c r="K41" s="21"/>
      <c r="M41" s="21"/>
      <c r="N41" s="22"/>
    </row>
    <row r="42" spans="1:14" s="20" customFormat="1" x14ac:dyDescent="0.25">
      <c r="A42" s="36"/>
      <c r="B42" s="34"/>
      <c r="C42" s="35"/>
      <c r="D42" s="19"/>
      <c r="E42" s="58"/>
      <c r="F42" s="57"/>
      <c r="G42" s="22"/>
      <c r="H42" s="60" t="str">
        <f t="shared" si="0"/>
        <v/>
      </c>
      <c r="I42" s="21"/>
      <c r="J42" s="39"/>
      <c r="K42" s="21"/>
      <c r="M42" s="21"/>
      <c r="N42" s="22"/>
    </row>
    <row r="43" spans="1:14" s="20" customFormat="1" x14ac:dyDescent="0.25">
      <c r="A43" s="33" t="s">
        <v>27</v>
      </c>
      <c r="B43" s="34" t="s">
        <v>25</v>
      </c>
      <c r="C43" s="35" t="s">
        <v>26</v>
      </c>
      <c r="D43" s="19"/>
      <c r="E43" s="29"/>
      <c r="F43" s="57"/>
      <c r="G43" s="22"/>
      <c r="H43" s="60" t="str">
        <f t="shared" si="0"/>
        <v/>
      </c>
      <c r="I43" s="19"/>
      <c r="J43" s="39"/>
      <c r="K43" s="21"/>
      <c r="M43" s="21"/>
      <c r="N43" s="22"/>
    </row>
    <row r="44" spans="1:14" s="20" customFormat="1" x14ac:dyDescent="0.25">
      <c r="A44" s="36"/>
      <c r="B44" s="34" t="s">
        <v>25</v>
      </c>
      <c r="C44" s="35" t="s">
        <v>26</v>
      </c>
      <c r="D44" s="19"/>
      <c r="E44" s="29"/>
      <c r="F44" s="57"/>
      <c r="G44" s="22"/>
      <c r="H44" s="60" t="str">
        <f t="shared" si="0"/>
        <v/>
      </c>
      <c r="I44" s="21"/>
      <c r="J44" s="39"/>
      <c r="K44" s="41"/>
      <c r="M44" s="21"/>
      <c r="N44" s="22"/>
    </row>
    <row r="45" spans="1:14" s="22" customFormat="1" x14ac:dyDescent="0.25">
      <c r="A45" s="36"/>
      <c r="B45" s="34" t="s">
        <v>25</v>
      </c>
      <c r="C45" s="35" t="s">
        <v>26</v>
      </c>
      <c r="D45" s="19"/>
      <c r="E45" s="29"/>
      <c r="F45" s="57"/>
      <c r="H45" s="60" t="str">
        <f t="shared" si="0"/>
        <v/>
      </c>
      <c r="I45" s="21"/>
      <c r="J45" s="39"/>
      <c r="K45" s="21"/>
      <c r="L45" s="20"/>
      <c r="M45" s="21"/>
    </row>
    <row r="46" spans="1:14" s="22" customFormat="1" x14ac:dyDescent="0.25">
      <c r="A46" s="36"/>
      <c r="B46" s="34" t="s">
        <v>25</v>
      </c>
      <c r="C46" s="35" t="s">
        <v>26</v>
      </c>
      <c r="D46" s="19"/>
      <c r="E46" s="29"/>
      <c r="F46" s="38"/>
      <c r="G46" s="21"/>
      <c r="H46" s="60" t="str">
        <f t="shared" si="0"/>
        <v/>
      </c>
      <c r="I46" s="21"/>
      <c r="J46" s="39"/>
      <c r="K46" s="21"/>
      <c r="L46" s="20"/>
      <c r="M46" s="21"/>
    </row>
    <row r="47" spans="1:14" s="22" customFormat="1" x14ac:dyDescent="0.25">
      <c r="A47" s="36"/>
      <c r="B47" s="34" t="s">
        <v>25</v>
      </c>
      <c r="C47" s="35" t="s">
        <v>26</v>
      </c>
      <c r="D47" s="19"/>
      <c r="E47" s="29"/>
      <c r="F47" s="57"/>
      <c r="G47" s="21"/>
      <c r="H47" s="60" t="str">
        <f t="shared" si="0"/>
        <v/>
      </c>
      <c r="I47" s="21"/>
      <c r="J47" s="39"/>
      <c r="K47" s="21"/>
      <c r="L47" s="20"/>
      <c r="M47" s="21"/>
    </row>
    <row r="48" spans="1:14" s="22" customFormat="1" x14ac:dyDescent="0.25">
      <c r="A48" s="36"/>
      <c r="B48" s="34"/>
      <c r="C48" s="35"/>
      <c r="E48" s="39"/>
      <c r="H48" s="60" t="str">
        <f t="shared" si="0"/>
        <v/>
      </c>
      <c r="I48" s="39"/>
      <c r="J48" s="21"/>
      <c r="K48" s="21"/>
      <c r="L48" s="20"/>
      <c r="M48" s="21"/>
    </row>
    <row r="49" spans="1:14" x14ac:dyDescent="0.25">
      <c r="E49" s="25"/>
      <c r="F49" s="17"/>
      <c r="G49" s="17"/>
      <c r="H49" s="25"/>
      <c r="I49" s="25"/>
      <c r="J49" s="18"/>
      <c r="K49" s="19"/>
      <c r="L49" s="20"/>
      <c r="M49" s="21"/>
      <c r="N49" s="22"/>
    </row>
    <row r="50" spans="1:14" s="22" customFormat="1" x14ac:dyDescent="0.25">
      <c r="A50" s="71" t="s">
        <v>48</v>
      </c>
      <c r="B50" s="71"/>
      <c r="C50" s="71"/>
      <c r="D50" s="71"/>
      <c r="E50" s="71"/>
      <c r="F50" s="71"/>
      <c r="G50" s="71"/>
      <c r="H50" s="71"/>
      <c r="I50" s="54"/>
      <c r="J50" s="18"/>
      <c r="K50" s="19"/>
      <c r="L50" s="20"/>
      <c r="M50" s="21"/>
    </row>
    <row r="51" spans="1:14" s="22" customFormat="1" x14ac:dyDescent="0.25">
      <c r="A51" s="17"/>
      <c r="B51" s="24" t="s">
        <v>28</v>
      </c>
      <c r="C51" s="19" t="s">
        <v>29</v>
      </c>
      <c r="D51" s="32">
        <v>72.801864823674819</v>
      </c>
      <c r="E51" s="20">
        <v>76</v>
      </c>
      <c r="F51" s="26">
        <f t="shared" ref="F51:F60" si="6">(E51-D51)/D51</f>
        <v>4.3929302965947686E-2</v>
      </c>
      <c r="G51" s="22">
        <f t="shared" ref="G51:G60" si="7">(E51-D51)/(0.075*D51)</f>
        <v>0.58572403954596919</v>
      </c>
      <c r="H51" s="60" t="str">
        <f>IF(ABS(G51)&gt;2,IF(ABS(G51)&gt;3,"XX","X"),"")</f>
        <v/>
      </c>
      <c r="I51" s="20"/>
      <c r="J51" s="26">
        <f>(E51-K51)/K51</f>
        <v>3.5507609851873054E-2</v>
      </c>
      <c r="K51" s="47">
        <v>73.393956043327989</v>
      </c>
      <c r="L51" s="47">
        <v>3.5439893023691846</v>
      </c>
      <c r="M51" s="42">
        <f>(L51/K51)</f>
        <v>4.8287209103117387E-2</v>
      </c>
      <c r="N51" s="22">
        <f>(E51-K51)/L51</f>
        <v>0.73534193653740709</v>
      </c>
    </row>
    <row r="52" spans="1:14" s="22" customFormat="1" x14ac:dyDescent="0.25">
      <c r="A52" s="17"/>
      <c r="B52" s="24" t="s">
        <v>30</v>
      </c>
      <c r="C52" s="19" t="s">
        <v>29</v>
      </c>
      <c r="D52" s="43">
        <v>37.057140388760196</v>
      </c>
      <c r="E52" s="20">
        <v>40</v>
      </c>
      <c r="F52" s="26">
        <f t="shared" si="6"/>
        <v>7.941410428238016E-2</v>
      </c>
      <c r="G52" s="22">
        <f t="shared" si="7"/>
        <v>1.058854723765069</v>
      </c>
      <c r="H52" s="60" t="str">
        <f t="shared" ref="H52:H86" si="8">IF(ABS(G52)&gt;2,IF(ABS(G52)&gt;3,"XX","X"),"")</f>
        <v/>
      </c>
      <c r="I52" s="20"/>
      <c r="J52" s="26">
        <f t="shared" ref="J52:J86" si="9">(E52-K52)/K52</f>
        <v>6.7159556666986628E-2</v>
      </c>
      <c r="K52" s="47">
        <v>37.482679839301888</v>
      </c>
      <c r="L52" s="47">
        <v>2.4447489834797431</v>
      </c>
      <c r="M52" s="42">
        <f t="shared" ref="M52:M60" si="10">(L52/K52)</f>
        <v>6.5223431034307722E-2</v>
      </c>
      <c r="N52" s="22">
        <f t="shared" ref="N52:N86" si="11">(E52-K52)/L52</f>
        <v>1.0296845106425097</v>
      </c>
    </row>
    <row r="53" spans="1:14" s="22" customFormat="1" x14ac:dyDescent="0.25">
      <c r="A53" s="17"/>
      <c r="B53" s="24" t="s">
        <v>31</v>
      </c>
      <c r="C53" s="19" t="s">
        <v>29</v>
      </c>
      <c r="D53" s="43">
        <v>51.622655405343721</v>
      </c>
      <c r="E53" s="20">
        <v>55</v>
      </c>
      <c r="F53" s="26">
        <f t="shared" si="6"/>
        <v>6.5423689814814778E-2</v>
      </c>
      <c r="G53" s="22">
        <f t="shared" si="7"/>
        <v>0.87231586419753038</v>
      </c>
      <c r="H53" s="60" t="str">
        <f t="shared" si="8"/>
        <v/>
      </c>
      <c r="I53" s="20"/>
      <c r="J53" s="26">
        <f t="shared" si="9"/>
        <v>3.8139494248379896E-2</v>
      </c>
      <c r="K53" s="47">
        <v>52.979392754747643</v>
      </c>
      <c r="L53" s="47">
        <v>2.1086479681467494</v>
      </c>
      <c r="M53" s="42">
        <f t="shared" si="10"/>
        <v>3.9801286094540735E-2</v>
      </c>
      <c r="N53" s="22">
        <f t="shared" si="11"/>
        <v>0.9582477852043888</v>
      </c>
    </row>
    <row r="54" spans="1:14" x14ac:dyDescent="0.25">
      <c r="B54" s="24" t="s">
        <v>35</v>
      </c>
      <c r="C54" s="19" t="s">
        <v>29</v>
      </c>
      <c r="D54" s="43">
        <v>105.27843992905528</v>
      </c>
      <c r="E54" s="20">
        <v>67</v>
      </c>
      <c r="F54" s="26"/>
      <c r="G54" s="22"/>
      <c r="H54" s="60"/>
      <c r="J54" s="26"/>
      <c r="K54" s="49"/>
      <c r="L54" s="47"/>
      <c r="M54" s="42"/>
      <c r="N54" s="22"/>
    </row>
    <row r="55" spans="1:14" x14ac:dyDescent="0.25">
      <c r="B55" s="24" t="s">
        <v>36</v>
      </c>
      <c r="C55" s="19" t="s">
        <v>29</v>
      </c>
      <c r="D55" s="43">
        <v>149.58798713206852</v>
      </c>
      <c r="E55" s="20">
        <v>95</v>
      </c>
      <c r="F55" s="26"/>
      <c r="G55" s="22"/>
      <c r="H55" s="60"/>
      <c r="J55" s="26"/>
      <c r="K55" s="49"/>
      <c r="L55" s="47"/>
      <c r="M55" s="42"/>
      <c r="N55" s="22"/>
    </row>
    <row r="56" spans="1:14" x14ac:dyDescent="0.25">
      <c r="B56" s="24" t="s">
        <v>37</v>
      </c>
      <c r="C56" s="19" t="s">
        <v>29</v>
      </c>
      <c r="D56" s="43">
        <v>173.77092371711555</v>
      </c>
      <c r="E56" s="20">
        <v>112</v>
      </c>
      <c r="F56" s="26"/>
      <c r="G56" s="22"/>
      <c r="H56" s="60"/>
      <c r="J56" s="26"/>
      <c r="K56" s="47"/>
      <c r="L56" s="47"/>
      <c r="M56" s="42"/>
      <c r="N56" s="22"/>
    </row>
    <row r="57" spans="1:14" x14ac:dyDescent="0.25">
      <c r="B57" s="24" t="s">
        <v>38</v>
      </c>
      <c r="C57" s="19" t="s">
        <v>29</v>
      </c>
      <c r="D57" s="43">
        <v>67.691344804873708</v>
      </c>
      <c r="E57" s="20">
        <v>71</v>
      </c>
      <c r="F57" s="26"/>
      <c r="G57" s="22"/>
      <c r="H57" s="60"/>
      <c r="J57" s="26"/>
      <c r="K57" s="47"/>
      <c r="L57" s="49"/>
      <c r="M57" s="42"/>
      <c r="N57" s="22"/>
    </row>
    <row r="58" spans="1:14" x14ac:dyDescent="0.25">
      <c r="B58" s="24" t="s">
        <v>39</v>
      </c>
      <c r="C58" s="19" t="s">
        <v>29</v>
      </c>
      <c r="D58" s="43">
        <v>61.98733361091962</v>
      </c>
      <c r="E58" s="20">
        <v>68</v>
      </c>
      <c r="F58" s="26"/>
      <c r="G58" s="22"/>
      <c r="H58" s="60"/>
      <c r="J58" s="26"/>
      <c r="K58" s="47"/>
      <c r="L58" s="49"/>
      <c r="M58" s="42"/>
      <c r="N58" s="22"/>
    </row>
    <row r="59" spans="1:14" x14ac:dyDescent="0.25">
      <c r="B59" s="24" t="s">
        <v>40</v>
      </c>
      <c r="C59" s="19" t="s">
        <v>29</v>
      </c>
      <c r="D59" s="43">
        <v>51.928193552520007</v>
      </c>
      <c r="E59" s="20">
        <v>54</v>
      </c>
      <c r="F59" s="26"/>
      <c r="G59" s="22"/>
      <c r="H59" s="60"/>
      <c r="J59" s="26"/>
      <c r="K59" s="47"/>
      <c r="L59" s="49"/>
      <c r="M59" s="42"/>
      <c r="N59" s="22"/>
    </row>
    <row r="60" spans="1:14" x14ac:dyDescent="0.25">
      <c r="B60" s="24" t="s">
        <v>41</v>
      </c>
      <c r="C60" s="19" t="s">
        <v>29</v>
      </c>
      <c r="D60" s="43">
        <v>72.801864823674819</v>
      </c>
      <c r="E60" s="20">
        <v>76</v>
      </c>
      <c r="F60" s="26">
        <f t="shared" si="6"/>
        <v>4.3929302965947686E-2</v>
      </c>
      <c r="G60" s="22">
        <f t="shared" si="7"/>
        <v>0.58572403954596919</v>
      </c>
      <c r="H60" s="60" t="str">
        <f t="shared" si="8"/>
        <v/>
      </c>
      <c r="J60" s="26">
        <f t="shared" si="9"/>
        <v>3.0773415416657193E-2</v>
      </c>
      <c r="K60" s="47">
        <v>73.731043955260944</v>
      </c>
      <c r="L60" s="49">
        <v>4.4507705425646824</v>
      </c>
      <c r="M60" s="42">
        <f t="shared" si="10"/>
        <v>6.0364946755200606E-2</v>
      </c>
      <c r="N60" s="22">
        <f t="shared" si="11"/>
        <v>0.50978948994113005</v>
      </c>
    </row>
    <row r="61" spans="1:14" x14ac:dyDescent="0.25">
      <c r="E61" s="25"/>
      <c r="F61" s="26"/>
      <c r="G61" s="22"/>
      <c r="H61" s="60" t="str">
        <f t="shared" si="8"/>
        <v/>
      </c>
      <c r="I61" s="25"/>
      <c r="J61" s="26"/>
      <c r="K61" s="51"/>
      <c r="L61" s="51"/>
      <c r="M61" s="42"/>
      <c r="N61" s="22"/>
    </row>
    <row r="62" spans="1:14" x14ac:dyDescent="0.25">
      <c r="E62" s="25"/>
      <c r="F62" s="26"/>
      <c r="G62" s="22"/>
      <c r="H62" s="16" t="str">
        <f t="shared" si="8"/>
        <v/>
      </c>
      <c r="I62" s="25"/>
      <c r="J62" s="26"/>
      <c r="K62" s="51"/>
      <c r="L62" s="51"/>
      <c r="M62" s="42"/>
      <c r="N62" s="22"/>
    </row>
    <row r="63" spans="1:14" x14ac:dyDescent="0.25">
      <c r="A63" s="71" t="s">
        <v>49</v>
      </c>
      <c r="B63" s="71"/>
      <c r="C63" s="71"/>
      <c r="D63" s="71"/>
      <c r="E63" s="71"/>
      <c r="F63" s="71"/>
      <c r="G63" s="71"/>
      <c r="H63" s="16" t="str">
        <f t="shared" si="8"/>
        <v/>
      </c>
      <c r="I63" s="25"/>
      <c r="J63" s="26"/>
      <c r="K63" s="51"/>
      <c r="L63" s="51"/>
      <c r="M63" s="42"/>
      <c r="N63" s="22"/>
    </row>
    <row r="64" spans="1:14" x14ac:dyDescent="0.25">
      <c r="A64" s="33"/>
      <c r="E64" s="25"/>
      <c r="F64" s="26"/>
      <c r="G64" s="22"/>
      <c r="H64" s="16" t="str">
        <f t="shared" si="8"/>
        <v/>
      </c>
      <c r="I64" s="25"/>
      <c r="J64" s="26"/>
      <c r="K64" s="51"/>
      <c r="L64" s="51"/>
      <c r="M64" s="42"/>
      <c r="N64" s="22"/>
    </row>
    <row r="65" spans="1:14" x14ac:dyDescent="0.25">
      <c r="A65" s="44" t="s">
        <v>28</v>
      </c>
      <c r="B65" s="45" t="s">
        <v>42</v>
      </c>
      <c r="C65" s="19" t="s">
        <v>12</v>
      </c>
      <c r="D65" s="21">
        <v>130.09473586402876</v>
      </c>
      <c r="E65" s="19">
        <v>131</v>
      </c>
      <c r="F65" s="26">
        <f t="shared" ref="F65:F77" si="12">(E65-D65)/D65</f>
        <v>6.9584993578632771E-3</v>
      </c>
      <c r="G65" s="22">
        <f t="shared" ref="G65:G77" si="13">(E65-D65)/(0.075*D65)</f>
        <v>9.2779991438177029E-2</v>
      </c>
      <c r="H65" s="60" t="str">
        <f t="shared" si="8"/>
        <v/>
      </c>
      <c r="I65" s="19"/>
      <c r="J65" s="26">
        <f t="shared" si="9"/>
        <v>4.148251948605808E-3</v>
      </c>
      <c r="K65" s="47">
        <v>130.45882392942195</v>
      </c>
      <c r="L65" s="47">
        <v>2.442515630067283</v>
      </c>
      <c r="M65" s="42">
        <f>(L65/K65)</f>
        <v>1.8722502292284043E-2</v>
      </c>
      <c r="N65" s="22">
        <f t="shared" si="11"/>
        <v>0.22156503889522258</v>
      </c>
    </row>
    <row r="66" spans="1:14" x14ac:dyDescent="0.25">
      <c r="A66" s="44" t="s">
        <v>32</v>
      </c>
      <c r="B66" s="45" t="s">
        <v>42</v>
      </c>
      <c r="C66" s="19" t="s">
        <v>12</v>
      </c>
      <c r="D66" s="21">
        <v>260.64206000730655</v>
      </c>
      <c r="E66" s="19">
        <v>261</v>
      </c>
      <c r="F66" s="26">
        <f t="shared" si="12"/>
        <v>1.3733009656362123E-3</v>
      </c>
      <c r="G66" s="22">
        <f t="shared" si="13"/>
        <v>1.8310679541816165E-2</v>
      </c>
      <c r="H66" s="60" t="str">
        <f t="shared" si="8"/>
        <v/>
      </c>
      <c r="I66" s="19"/>
      <c r="J66" s="26">
        <f t="shared" si="9"/>
        <v>1.175167428160069E-3</v>
      </c>
      <c r="K66" s="47">
        <v>260.69364132398761</v>
      </c>
      <c r="L66" s="47">
        <v>4.3499701038654051</v>
      </c>
      <c r="M66" s="42">
        <f t="shared" ref="M66:M86" si="14">(L66/K66)</f>
        <v>1.6686138111283288E-2</v>
      </c>
      <c r="N66" s="22">
        <f t="shared" si="11"/>
        <v>7.0427765869048642E-2</v>
      </c>
    </row>
    <row r="67" spans="1:14" x14ac:dyDescent="0.25">
      <c r="A67" s="44" t="s">
        <v>33</v>
      </c>
      <c r="B67" s="45" t="s">
        <v>42</v>
      </c>
      <c r="C67" s="19" t="s">
        <v>12</v>
      </c>
      <c r="D67" s="21">
        <v>104.32914340839557</v>
      </c>
      <c r="E67" s="19">
        <v>106</v>
      </c>
      <c r="F67" s="26">
        <f t="shared" si="12"/>
        <v>1.6015243076077788E-2</v>
      </c>
      <c r="G67" s="22">
        <f t="shared" si="13"/>
        <v>0.21353657434770384</v>
      </c>
      <c r="H67" s="60" t="str">
        <f t="shared" si="8"/>
        <v/>
      </c>
      <c r="I67" s="19"/>
      <c r="J67" s="26">
        <f t="shared" si="9"/>
        <v>1.0266945087101028E-3</v>
      </c>
      <c r="K67" s="47">
        <v>105.89128200224802</v>
      </c>
      <c r="L67" s="47">
        <v>3.276126837527273</v>
      </c>
      <c r="M67" s="42">
        <f t="shared" si="14"/>
        <v>3.0938588858124529E-2</v>
      </c>
      <c r="N67" s="22">
        <f t="shared" si="11"/>
        <v>3.3184917173120873E-2</v>
      </c>
    </row>
    <row r="68" spans="1:14" x14ac:dyDescent="0.25">
      <c r="A68" s="44" t="s">
        <v>35</v>
      </c>
      <c r="B68" s="45" t="s">
        <v>42</v>
      </c>
      <c r="C68" s="19" t="s">
        <v>12</v>
      </c>
      <c r="D68" s="21">
        <v>51.481174170863582</v>
      </c>
      <c r="E68" s="19">
        <v>52</v>
      </c>
      <c r="F68" s="26">
        <f t="shared" si="12"/>
        <v>1.007797194785145E-2</v>
      </c>
      <c r="G68" s="22">
        <f t="shared" si="13"/>
        <v>0.13437295930468601</v>
      </c>
      <c r="H68" s="60" t="str">
        <f t="shared" si="8"/>
        <v/>
      </c>
      <c r="I68" s="19"/>
      <c r="J68" s="26">
        <f t="shared" si="9"/>
        <v>-1.6351958028508451E-3</v>
      </c>
      <c r="K68" s="47">
        <v>52.085169450476194</v>
      </c>
      <c r="L68" s="47">
        <v>2.1470032677235706</v>
      </c>
      <c r="M68" s="42">
        <f t="shared" si="14"/>
        <v>4.1221009557528498E-2</v>
      </c>
      <c r="N68" s="22">
        <f t="shared" si="11"/>
        <v>-3.9668989682767171E-2</v>
      </c>
    </row>
    <row r="69" spans="1:14" ht="18.75" x14ac:dyDescent="0.35">
      <c r="A69" s="44" t="s">
        <v>32</v>
      </c>
      <c r="B69" s="2" t="s">
        <v>54</v>
      </c>
      <c r="C69" s="19" t="s">
        <v>12</v>
      </c>
      <c r="D69" s="21">
        <v>118.87204471386225</v>
      </c>
      <c r="E69" s="19">
        <v>119</v>
      </c>
      <c r="F69" s="26">
        <f t="shared" si="12"/>
        <v>1.0764119221281193E-3</v>
      </c>
      <c r="G69" s="22">
        <f t="shared" si="13"/>
        <v>1.4352158961708258E-2</v>
      </c>
      <c r="H69" s="60" t="str">
        <f t="shared" si="8"/>
        <v/>
      </c>
      <c r="I69" s="19"/>
      <c r="J69" s="26">
        <f t="shared" si="9"/>
        <v>2.0268134329259342E-2</v>
      </c>
      <c r="K69" s="47">
        <v>116.63600576747652</v>
      </c>
      <c r="L69" s="47">
        <v>8.3513811278557739</v>
      </c>
      <c r="M69" s="42">
        <f t="shared" si="14"/>
        <v>7.1602084389831899E-2</v>
      </c>
      <c r="N69" s="22">
        <f t="shared" si="11"/>
        <v>0.28306626129640422</v>
      </c>
    </row>
    <row r="70" spans="1:14" ht="18.75" x14ac:dyDescent="0.35">
      <c r="A70" s="44" t="s">
        <v>33</v>
      </c>
      <c r="B70" s="2" t="s">
        <v>54</v>
      </c>
      <c r="C70" s="19" t="s">
        <v>12</v>
      </c>
      <c r="D70" s="21">
        <v>89.776175870431032</v>
      </c>
      <c r="E70" s="19">
        <v>70</v>
      </c>
      <c r="F70" s="26">
        <f t="shared" si="12"/>
        <v>-0.22028311719328397</v>
      </c>
      <c r="G70" s="22">
        <f t="shared" si="13"/>
        <v>-2.9371082292437865</v>
      </c>
      <c r="H70" s="60" t="str">
        <f t="shared" si="8"/>
        <v>X</v>
      </c>
      <c r="I70" s="19"/>
      <c r="J70" s="26">
        <f t="shared" si="9"/>
        <v>-0.14441052974764856</v>
      </c>
      <c r="K70" s="47">
        <v>81.81493862863212</v>
      </c>
      <c r="L70" s="47">
        <v>10.138913327232238</v>
      </c>
      <c r="M70" s="42">
        <f t="shared" si="14"/>
        <v>0.12392496403687338</v>
      </c>
      <c r="N70" s="22">
        <f t="shared" si="11"/>
        <v>-1.1653062066225799</v>
      </c>
    </row>
    <row r="71" spans="1:14" ht="18.75" x14ac:dyDescent="0.35">
      <c r="A71" s="44" t="s">
        <v>34</v>
      </c>
      <c r="B71" s="2" t="s">
        <v>54</v>
      </c>
      <c r="C71" s="19" t="s">
        <v>12</v>
      </c>
      <c r="D71" s="21">
        <v>63.818542970216058</v>
      </c>
      <c r="E71" s="19">
        <v>61</v>
      </c>
      <c r="F71" s="26">
        <f t="shared" si="12"/>
        <v>-4.4164953304112006E-2</v>
      </c>
      <c r="G71" s="22">
        <f t="shared" si="13"/>
        <v>-0.58886604405482679</v>
      </c>
      <c r="H71" s="60" t="str">
        <f t="shared" si="8"/>
        <v/>
      </c>
      <c r="I71" s="19"/>
      <c r="J71" s="26">
        <f t="shared" si="9"/>
        <v>4.2345098371785149E-3</v>
      </c>
      <c r="K71" s="48">
        <v>60.742784083261817</v>
      </c>
      <c r="L71" s="49">
        <v>2.9850544300343693</v>
      </c>
      <c r="M71" s="42">
        <f t="shared" si="14"/>
        <v>4.9142535612833819E-2</v>
      </c>
      <c r="N71" s="22">
        <f t="shared" si="11"/>
        <v>8.6167915114104349E-2</v>
      </c>
    </row>
    <row r="72" spans="1:14" ht="18.75" x14ac:dyDescent="0.35">
      <c r="A72" s="44" t="s">
        <v>35</v>
      </c>
      <c r="B72" s="2" t="s">
        <v>54</v>
      </c>
      <c r="C72" s="19" t="s">
        <v>12</v>
      </c>
      <c r="D72" s="21">
        <v>61.010575198184512</v>
      </c>
      <c r="E72" s="19">
        <v>62</v>
      </c>
      <c r="F72" s="26">
        <f t="shared" si="12"/>
        <v>1.6217267229516802E-2</v>
      </c>
      <c r="G72" s="22">
        <f t="shared" si="13"/>
        <v>0.21623022972689074</v>
      </c>
      <c r="H72" s="60" t="str">
        <f t="shared" si="8"/>
        <v/>
      </c>
      <c r="I72" s="19"/>
      <c r="J72" s="26">
        <f t="shared" si="9"/>
        <v>1.3266664014768746E-2</v>
      </c>
      <c r="K72" s="47">
        <v>61.188236228302806</v>
      </c>
      <c r="L72" s="47">
        <v>2.9903950820414962</v>
      </c>
      <c r="M72" s="42">
        <f t="shared" si="14"/>
        <v>4.8872058852683184E-2</v>
      </c>
      <c r="N72" s="22">
        <f t="shared" si="11"/>
        <v>0.271457031404364</v>
      </c>
    </row>
    <row r="73" spans="1:14" ht="18.75" x14ac:dyDescent="0.35">
      <c r="A73" s="44" t="s">
        <v>30</v>
      </c>
      <c r="B73" s="2" t="s">
        <v>55</v>
      </c>
      <c r="C73" s="19" t="s">
        <v>12</v>
      </c>
      <c r="D73" s="21">
        <v>82.716551145333838</v>
      </c>
      <c r="E73" s="19">
        <v>94</v>
      </c>
      <c r="F73" s="26">
        <f t="shared" si="12"/>
        <v>0.13641101688150689</v>
      </c>
      <c r="G73" s="22">
        <f t="shared" si="13"/>
        <v>1.818813558420092</v>
      </c>
      <c r="H73" s="60" t="str">
        <f t="shared" si="8"/>
        <v/>
      </c>
      <c r="I73" s="19"/>
      <c r="J73" s="26">
        <f t="shared" si="9"/>
        <v>0.14828768070076973</v>
      </c>
      <c r="K73" s="47">
        <v>81.861019307142854</v>
      </c>
      <c r="L73" s="47">
        <v>6.4230084151123892</v>
      </c>
      <c r="M73" s="42">
        <f t="shared" si="14"/>
        <v>7.8462355703307785E-2</v>
      </c>
      <c r="N73" s="22">
        <f t="shared" si="11"/>
        <v>1.8899213434464635</v>
      </c>
    </row>
    <row r="74" spans="1:14" ht="18.75" x14ac:dyDescent="0.35">
      <c r="A74" s="44" t="s">
        <v>32</v>
      </c>
      <c r="B74" s="2" t="s">
        <v>55</v>
      </c>
      <c r="C74" s="19" t="s">
        <v>12</v>
      </c>
      <c r="D74" s="21">
        <v>278.6996621917412</v>
      </c>
      <c r="E74" s="19">
        <v>286</v>
      </c>
      <c r="F74" s="26">
        <f t="shared" si="12"/>
        <v>2.6194282945475118E-2</v>
      </c>
      <c r="G74" s="22">
        <f t="shared" si="13"/>
        <v>0.34925710593966824</v>
      </c>
      <c r="H74" s="60" t="str">
        <f t="shared" si="8"/>
        <v/>
      </c>
      <c r="I74" s="19"/>
      <c r="J74" s="26">
        <f t="shared" si="9"/>
        <v>4.0154048999437975E-2</v>
      </c>
      <c r="K74" s="47">
        <v>274.959271922379</v>
      </c>
      <c r="L74" s="47">
        <v>8.7748291053850611</v>
      </c>
      <c r="M74" s="42">
        <f t="shared" si="14"/>
        <v>3.1913195885469883E-2</v>
      </c>
      <c r="N74" s="22">
        <f t="shared" si="11"/>
        <v>1.2582271341153946</v>
      </c>
    </row>
    <row r="75" spans="1:14" ht="18.75" x14ac:dyDescent="0.35">
      <c r="A75" s="44" t="s">
        <v>33</v>
      </c>
      <c r="B75" s="2" t="s">
        <v>55</v>
      </c>
      <c r="C75" s="19" t="s">
        <v>12</v>
      </c>
      <c r="D75" s="21">
        <v>302.85375842028714</v>
      </c>
      <c r="E75" s="19">
        <v>317</v>
      </c>
      <c r="F75" s="26">
        <f t="shared" si="12"/>
        <v>4.6709810218307848E-2</v>
      </c>
      <c r="G75" s="22">
        <f t="shared" si="13"/>
        <v>0.62279746957743798</v>
      </c>
      <c r="H75" s="60" t="str">
        <f t="shared" si="8"/>
        <v/>
      </c>
      <c r="I75" s="19"/>
      <c r="J75" s="26">
        <f t="shared" si="9"/>
        <v>7.4087550495982729E-2</v>
      </c>
      <c r="K75" s="47">
        <v>295.13422798133962</v>
      </c>
      <c r="L75" s="47">
        <v>15.108691799904831</v>
      </c>
      <c r="M75" s="42">
        <f t="shared" si="14"/>
        <v>5.1192611250973248E-2</v>
      </c>
      <c r="N75" s="22">
        <f t="shared" si="11"/>
        <v>1.4472313227541058</v>
      </c>
    </row>
    <row r="76" spans="1:14" ht="18.75" x14ac:dyDescent="0.35">
      <c r="A76" s="44" t="s">
        <v>36</v>
      </c>
      <c r="B76" s="2" t="s">
        <v>55</v>
      </c>
      <c r="C76" s="19" t="s">
        <v>12</v>
      </c>
      <c r="D76" s="21">
        <v>31.45863895680522</v>
      </c>
      <c r="E76" s="19">
        <v>43</v>
      </c>
      <c r="F76" s="26">
        <f t="shared" si="12"/>
        <v>0.36687413778586631</v>
      </c>
      <c r="G76" s="22">
        <f>(E76-D76)/4.53181</f>
        <v>2.5467442463816399</v>
      </c>
      <c r="H76" s="60" t="str">
        <f t="shared" si="8"/>
        <v>X</v>
      </c>
      <c r="I76" s="19"/>
      <c r="J76" s="26">
        <f t="shared" si="9"/>
        <v>0.34957943301774375</v>
      </c>
      <c r="K76" s="47">
        <v>31.86177778646887</v>
      </c>
      <c r="L76" s="47">
        <v>6.2129923510420459</v>
      </c>
      <c r="M76" s="42">
        <f t="shared" si="14"/>
        <v>0.19499829522006751</v>
      </c>
      <c r="N76" s="22">
        <f t="shared" si="11"/>
        <v>1.7927307139953297</v>
      </c>
    </row>
    <row r="77" spans="1:14" ht="18.75" x14ac:dyDescent="0.35">
      <c r="A77" s="44" t="s">
        <v>37</v>
      </c>
      <c r="B77" s="2" t="s">
        <v>55</v>
      </c>
      <c r="C77" s="19" t="s">
        <v>12</v>
      </c>
      <c r="D77" s="21">
        <v>68.68272546765597</v>
      </c>
      <c r="E77" s="19">
        <v>78</v>
      </c>
      <c r="F77" s="26">
        <f t="shared" si="12"/>
        <v>0.13565673855985397</v>
      </c>
      <c r="G77" s="22">
        <f t="shared" si="13"/>
        <v>1.8087565141313862</v>
      </c>
      <c r="H77" s="60" t="str">
        <f t="shared" si="8"/>
        <v/>
      </c>
      <c r="I77" s="19"/>
      <c r="J77" s="26">
        <f t="shared" si="9"/>
        <v>0.16420638949673458</v>
      </c>
      <c r="K77" s="48">
        <v>66.998429748970878</v>
      </c>
      <c r="L77" s="49">
        <v>5.3563465709138791</v>
      </c>
      <c r="M77" s="42">
        <f t="shared" si="14"/>
        <v>7.9947344900216183E-2</v>
      </c>
      <c r="N77" s="22">
        <f t="shared" si="11"/>
        <v>2.0539317434704523</v>
      </c>
    </row>
    <row r="78" spans="1:14" ht="18.75" x14ac:dyDescent="0.35">
      <c r="A78" s="44" t="s">
        <v>30</v>
      </c>
      <c r="B78" s="2" t="s">
        <v>56</v>
      </c>
      <c r="C78" s="19" t="s">
        <v>43</v>
      </c>
      <c r="D78" s="21">
        <v>5.1976931925557697</v>
      </c>
      <c r="E78" s="19">
        <v>5.26</v>
      </c>
      <c r="F78" s="40">
        <f t="shared" ref="F78:F84" si="15">(E78-D78)</f>
        <v>6.2306807444230117E-2</v>
      </c>
      <c r="G78" s="22">
        <f t="shared" ref="G78:G84" si="16">(E78-D78)/(0.15)</f>
        <v>0.41537871629486744</v>
      </c>
      <c r="H78" s="60" t="str">
        <f t="shared" si="8"/>
        <v/>
      </c>
      <c r="I78" s="19"/>
      <c r="J78" s="40">
        <f>(E78-K78)</f>
        <v>3.0457574824272804E-2</v>
      </c>
      <c r="K78" s="47">
        <v>5.229542425175727</v>
      </c>
      <c r="L78" s="47">
        <v>4.4936383218001259E-2</v>
      </c>
      <c r="M78" s="42">
        <f t="shared" si="14"/>
        <v>8.5927944673842606E-3</v>
      </c>
      <c r="N78" s="22">
        <f t="shared" si="11"/>
        <v>0.6777931965844477</v>
      </c>
    </row>
    <row r="79" spans="1:14" ht="18.75" x14ac:dyDescent="0.35">
      <c r="A79" s="44" t="s">
        <v>31</v>
      </c>
      <c r="B79" s="2" t="s">
        <v>56</v>
      </c>
      <c r="C79" s="19" t="s">
        <v>43</v>
      </c>
      <c r="D79" s="21">
        <v>12.460942046080051</v>
      </c>
      <c r="E79" s="19">
        <v>12.47</v>
      </c>
      <c r="F79" s="40">
        <f t="shared" si="15"/>
        <v>9.0579539199495684E-3</v>
      </c>
      <c r="G79" s="22">
        <f t="shared" si="16"/>
        <v>6.0386359466330461E-2</v>
      </c>
      <c r="H79" s="60" t="str">
        <f t="shared" si="8"/>
        <v/>
      </c>
      <c r="I79" s="19"/>
      <c r="J79" s="40">
        <f t="shared" ref="J79:J84" si="17">(E79-K79)</f>
        <v>-4.1393779936434782E-2</v>
      </c>
      <c r="K79" s="47">
        <v>12.511393779936435</v>
      </c>
      <c r="L79" s="47">
        <v>8.8323213824947733E-2</v>
      </c>
      <c r="M79" s="42">
        <f t="shared" si="14"/>
        <v>7.0594224255482157E-3</v>
      </c>
      <c r="N79" s="22">
        <f t="shared" si="11"/>
        <v>-0.46866251966867079</v>
      </c>
    </row>
    <row r="80" spans="1:14" ht="18.75" x14ac:dyDescent="0.35">
      <c r="A80" s="44" t="s">
        <v>32</v>
      </c>
      <c r="B80" s="2" t="s">
        <v>56</v>
      </c>
      <c r="C80" s="19" t="s">
        <v>43</v>
      </c>
      <c r="D80" s="21">
        <v>3.7502306465514965</v>
      </c>
      <c r="E80" s="19">
        <v>3.82</v>
      </c>
      <c r="F80" s="40">
        <f t="shared" si="15"/>
        <v>6.9769353448503324E-2</v>
      </c>
      <c r="G80" s="22">
        <f t="shared" si="16"/>
        <v>0.46512902299002218</v>
      </c>
      <c r="H80" s="60" t="str">
        <f t="shared" si="8"/>
        <v/>
      </c>
      <c r="I80" s="19"/>
      <c r="J80" s="40">
        <f t="shared" si="17"/>
        <v>1.1999999898599345E-2</v>
      </c>
      <c r="K80" s="47">
        <v>3.8080000001014005</v>
      </c>
      <c r="L80" s="47">
        <v>5.7264227090555467E-2</v>
      </c>
      <c r="M80" s="42">
        <f t="shared" si="14"/>
        <v>1.5037874760774847E-2</v>
      </c>
      <c r="N80" s="22">
        <f t="shared" si="11"/>
        <v>0.20955490902938412</v>
      </c>
    </row>
    <row r="81" spans="1:14" ht="18.75" x14ac:dyDescent="0.35">
      <c r="A81" s="44" t="s">
        <v>33</v>
      </c>
      <c r="B81" s="2" t="s">
        <v>56</v>
      </c>
      <c r="C81" s="19" t="s">
        <v>43</v>
      </c>
      <c r="D81" s="21">
        <v>16.039431959406855</v>
      </c>
      <c r="E81" s="19">
        <v>15.94</v>
      </c>
      <c r="F81" s="40">
        <f t="shared" si="15"/>
        <v>-9.9431959406855341E-2</v>
      </c>
      <c r="G81" s="22">
        <f t="shared" si="16"/>
        <v>-0.66287972937903561</v>
      </c>
      <c r="H81" s="60" t="str">
        <f t="shared" si="8"/>
        <v/>
      </c>
      <c r="I81" s="19"/>
      <c r="J81" s="40">
        <f t="shared" si="17"/>
        <v>-0.13643717264673505</v>
      </c>
      <c r="K81" s="47">
        <v>16.076437172646735</v>
      </c>
      <c r="L81" s="47">
        <v>8.4789459680824589E-2</v>
      </c>
      <c r="M81" s="42">
        <f t="shared" si="14"/>
        <v>5.2741449346183295E-3</v>
      </c>
      <c r="N81" s="22">
        <f t="shared" si="11"/>
        <v>-1.6091289313592685</v>
      </c>
    </row>
    <row r="82" spans="1:14" ht="18.75" x14ac:dyDescent="0.35">
      <c r="A82" s="44" t="s">
        <v>34</v>
      </c>
      <c r="B82" s="2" t="s">
        <v>56</v>
      </c>
      <c r="C82" s="19" t="s">
        <v>43</v>
      </c>
      <c r="D82" s="21">
        <v>8.2443325194408921</v>
      </c>
      <c r="E82" s="19">
        <v>8.2100000000000009</v>
      </c>
      <c r="F82" s="40">
        <f t="shared" si="15"/>
        <v>-3.4332519440891218E-2</v>
      </c>
      <c r="G82" s="22">
        <f t="shared" si="16"/>
        <v>-0.22888346293927481</v>
      </c>
      <c r="H82" s="60" t="str">
        <f t="shared" si="8"/>
        <v/>
      </c>
      <c r="I82" s="19"/>
      <c r="J82" s="40">
        <f t="shared" si="17"/>
        <v>-6.051567221805243E-2</v>
      </c>
      <c r="K82" s="48">
        <v>8.2705156722180533</v>
      </c>
      <c r="L82" s="49">
        <v>5.2209333337318052E-2</v>
      </c>
      <c r="M82" s="42">
        <f t="shared" si="14"/>
        <v>6.3127059311062442E-3</v>
      </c>
      <c r="N82" s="22">
        <f t="shared" si="11"/>
        <v>-1.1590968194722608</v>
      </c>
    </row>
    <row r="83" spans="1:14" ht="18.75" x14ac:dyDescent="0.35">
      <c r="A83" s="44" t="s">
        <v>35</v>
      </c>
      <c r="B83" s="2" t="s">
        <v>56</v>
      </c>
      <c r="C83" s="19" t="s">
        <v>43</v>
      </c>
      <c r="D83" s="21">
        <v>20.940102272348167</v>
      </c>
      <c r="E83" s="19">
        <v>20.73</v>
      </c>
      <c r="F83" s="40">
        <f t="shared" si="15"/>
        <v>-0.21010227234816625</v>
      </c>
      <c r="G83" s="22">
        <f t="shared" si="16"/>
        <v>-1.4006818156544418</v>
      </c>
      <c r="H83" s="60" t="str">
        <f t="shared" si="8"/>
        <v/>
      </c>
      <c r="I83" s="19"/>
      <c r="J83" s="40">
        <f t="shared" si="17"/>
        <v>-0.21495365972215907</v>
      </c>
      <c r="K83" s="47">
        <v>20.94495365972216</v>
      </c>
      <c r="L83" s="47">
        <v>6.0416704674286746E-2</v>
      </c>
      <c r="M83" s="42">
        <f t="shared" si="14"/>
        <v>2.8845470682740191E-3</v>
      </c>
      <c r="N83" s="22">
        <f t="shared" si="11"/>
        <v>-3.5578514399452676</v>
      </c>
    </row>
    <row r="84" spans="1:14" ht="18.75" x14ac:dyDescent="0.35">
      <c r="A84" s="44" t="s">
        <v>36</v>
      </c>
      <c r="B84" s="2" t="s">
        <v>56</v>
      </c>
      <c r="C84" s="19" t="s">
        <v>43</v>
      </c>
      <c r="D84" s="21">
        <v>20.934026079869604</v>
      </c>
      <c r="E84" s="19">
        <v>20.74</v>
      </c>
      <c r="F84" s="40">
        <f t="shared" si="15"/>
        <v>-0.19402607986960518</v>
      </c>
      <c r="G84" s="22">
        <f t="shared" si="16"/>
        <v>-1.2935071991307012</v>
      </c>
      <c r="H84" s="60" t="str">
        <f t="shared" si="8"/>
        <v/>
      </c>
      <c r="I84" s="19"/>
      <c r="J84" s="40">
        <f t="shared" si="17"/>
        <v>-0.22014774082078858</v>
      </c>
      <c r="K84" s="47">
        <v>20.960147740820787</v>
      </c>
      <c r="L84" s="47">
        <v>5.8378769300559241E-2</v>
      </c>
      <c r="M84" s="42">
        <f t="shared" si="14"/>
        <v>2.7852269946964203E-3</v>
      </c>
      <c r="N84" s="22">
        <f>(E84-K84)/L84</f>
        <v>-3.7710240119549705</v>
      </c>
    </row>
    <row r="85" spans="1:14" ht="18.75" x14ac:dyDescent="0.35">
      <c r="A85" s="44" t="s">
        <v>31</v>
      </c>
      <c r="B85" s="2" t="s">
        <v>57</v>
      </c>
      <c r="C85" s="19" t="s">
        <v>50</v>
      </c>
      <c r="D85" s="21">
        <v>5.0559711409923729</v>
      </c>
      <c r="E85" s="19">
        <v>5.3</v>
      </c>
      <c r="F85" s="26">
        <f>(E85-D85)/D85</f>
        <v>4.8265477037459828E-2</v>
      </c>
      <c r="G85" s="22">
        <f>(E85-D85)/(0.075*D85)</f>
        <v>0.64353969383279774</v>
      </c>
      <c r="H85" s="60" t="str">
        <f t="shared" si="8"/>
        <v/>
      </c>
      <c r="I85" s="19"/>
      <c r="J85" s="26">
        <f t="shared" si="9"/>
        <v>3.7055159760163936E-2</v>
      </c>
      <c r="K85" s="47">
        <v>5.1106249750743364</v>
      </c>
      <c r="L85" s="47">
        <v>0.1292310802072065</v>
      </c>
      <c r="M85" s="42">
        <f t="shared" si="14"/>
        <v>2.5286746892502474E-2</v>
      </c>
      <c r="N85" s="22">
        <f t="shared" si="11"/>
        <v>1.4653984523074735</v>
      </c>
    </row>
    <row r="86" spans="1:14" ht="18.75" x14ac:dyDescent="0.35">
      <c r="A86" s="44" t="s">
        <v>32</v>
      </c>
      <c r="B86" s="2" t="s">
        <v>57</v>
      </c>
      <c r="C86" s="19" t="s">
        <v>50</v>
      </c>
      <c r="D86" s="21">
        <v>4.0534273858831273</v>
      </c>
      <c r="E86" s="19">
        <v>4.24</v>
      </c>
      <c r="F86" s="26">
        <f>(E86-D86)/D86</f>
        <v>4.6028359794145907E-2</v>
      </c>
      <c r="G86" s="22">
        <f>(E86-D86)/(0.075*D86)</f>
        <v>0.61371146392194531</v>
      </c>
      <c r="H86" s="60" t="str">
        <f t="shared" si="8"/>
        <v/>
      </c>
      <c r="I86" s="19"/>
      <c r="J86" s="26">
        <f t="shared" si="9"/>
        <v>2.6198594324374241E-2</v>
      </c>
      <c r="K86" s="47">
        <v>4.1317538568560597</v>
      </c>
      <c r="L86" s="47">
        <v>9.928598085693488E-2</v>
      </c>
      <c r="M86" s="42">
        <f t="shared" si="14"/>
        <v>2.4029984431958324E-2</v>
      </c>
      <c r="N86" s="22">
        <f t="shared" si="11"/>
        <v>1.0902459965613547</v>
      </c>
    </row>
    <row r="87" spans="1:14" x14ac:dyDescent="0.25">
      <c r="A87" s="46"/>
      <c r="B87" s="2"/>
      <c r="C87" s="28"/>
      <c r="F87" s="19"/>
      <c r="G87" s="26"/>
      <c r="H87" s="32"/>
      <c r="J87" s="42"/>
      <c r="M87" s="22"/>
    </row>
    <row r="89" spans="1:14" x14ac:dyDescent="0.25">
      <c r="F89" s="68" t="s">
        <v>58</v>
      </c>
      <c r="G89" s="68"/>
      <c r="H89" s="50">
        <f>COUNTA(G8:G86)</f>
        <v>39</v>
      </c>
    </row>
    <row r="90" spans="1:14" x14ac:dyDescent="0.25">
      <c r="F90" s="68" t="s">
        <v>59</v>
      </c>
      <c r="G90" s="68"/>
      <c r="H90" s="50">
        <f>COUNTIF(H8:H86,"=X")</f>
        <v>3</v>
      </c>
    </row>
    <row r="91" spans="1:14" x14ac:dyDescent="0.25">
      <c r="F91" s="68" t="s">
        <v>67</v>
      </c>
      <c r="G91" s="68"/>
      <c r="H91" s="50">
        <f>COUNTIF(H8:H86,"=XX")</f>
        <v>0</v>
      </c>
    </row>
  </sheetData>
  <sheetProtection password="DC07" sheet="1" objects="1" scenarios="1" selectLockedCells="1" selectUnlockedCells="1"/>
  <mergeCells count="9">
    <mergeCell ref="D1:E1"/>
    <mergeCell ref="F91:G91"/>
    <mergeCell ref="F3:H3"/>
    <mergeCell ref="J3:N3"/>
    <mergeCell ref="A7:D7"/>
    <mergeCell ref="A50:H50"/>
    <mergeCell ref="A63:G63"/>
    <mergeCell ref="F89:G89"/>
    <mergeCell ref="F90:G90"/>
  </mergeCells>
  <pageMargins left="0.75" right="0.75" top="1" bottom="1" header="0.5" footer="0.5"/>
  <pageSetup paperSize="9" scale="57" orientation="portrait" r:id="rId1"/>
  <headerFooter alignWithMargins="0">
    <oddHeader>&amp;CDefinitieve rapportering resultaten LABS 2012 - v1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O91"/>
  <sheetViews>
    <sheetView zoomScale="75" zoomScaleNormal="75" workbookViewId="0">
      <pane ySplit="5" topLeftCell="A27" activePane="bottomLeft" state="frozen"/>
      <selection activeCell="E3" sqref="E3"/>
      <selection pane="bottomLeft" activeCell="D51" sqref="D51:D60"/>
    </sheetView>
  </sheetViews>
  <sheetFormatPr defaultRowHeight="15.75" x14ac:dyDescent="0.25"/>
  <cols>
    <col min="1" max="1" width="19.85546875" style="17" bestFit="1" customWidth="1"/>
    <col min="2" max="2" width="26.5703125" style="24" bestFit="1" customWidth="1"/>
    <col min="3" max="3" width="16.5703125" style="19" bestFit="1" customWidth="1"/>
    <col min="4" max="4" width="12.7109375" style="21" bestFit="1" customWidth="1"/>
    <col min="5" max="5" width="10.28515625" style="29" bestFit="1" customWidth="1"/>
    <col min="6" max="6" width="14.5703125" style="25" bestFit="1" customWidth="1"/>
    <col min="7" max="7" width="9.85546875" style="18" bestFit="1" customWidth="1"/>
    <col min="8" max="8" width="12.140625" style="19" bestFit="1" customWidth="1"/>
    <col min="9" max="9" width="9.140625" style="20"/>
    <col min="10" max="10" width="14.5703125" style="21" bestFit="1" customWidth="1"/>
    <col min="11" max="11" width="7.5703125" style="22" bestFit="1" customWidth="1"/>
    <col min="12" max="12" width="10.85546875" style="22" bestFit="1" customWidth="1"/>
    <col min="13" max="14" width="10.85546875" style="17" bestFit="1" customWidth="1"/>
    <col min="15" max="16384" width="9.140625" style="17"/>
  </cols>
  <sheetData>
    <row r="1" spans="1:15" x14ac:dyDescent="0.25">
      <c r="A1" s="1" t="s">
        <v>44</v>
      </c>
      <c r="B1" s="2"/>
      <c r="C1" s="3" t="s">
        <v>45</v>
      </c>
      <c r="D1" s="67" t="s">
        <v>68</v>
      </c>
      <c r="E1" s="67"/>
      <c r="F1" s="5">
        <v>2</v>
      </c>
    </row>
    <row r="2" spans="1:15" x14ac:dyDescent="0.25">
      <c r="B2" s="6"/>
      <c r="C2" s="23"/>
      <c r="D2" s="4"/>
      <c r="F2" s="5"/>
    </row>
    <row r="3" spans="1:15" ht="47.25" customHeight="1" x14ac:dyDescent="0.25">
      <c r="A3" s="52"/>
      <c r="B3" s="52"/>
      <c r="C3" s="52"/>
      <c r="D3" s="52"/>
      <c r="E3" s="52"/>
      <c r="F3" s="69" t="s">
        <v>60</v>
      </c>
      <c r="G3" s="69"/>
      <c r="H3" s="69"/>
      <c r="I3" s="53"/>
      <c r="J3" s="70" t="s">
        <v>61</v>
      </c>
      <c r="K3" s="70"/>
      <c r="L3" s="70"/>
      <c r="M3" s="70"/>
      <c r="N3" s="70"/>
      <c r="O3" s="22"/>
    </row>
    <row r="4" spans="1:15" s="9" customFormat="1" x14ac:dyDescent="0.25">
      <c r="A4" s="1" t="s">
        <v>0</v>
      </c>
      <c r="B4" s="6" t="s">
        <v>1</v>
      </c>
      <c r="C4" s="7" t="s">
        <v>2</v>
      </c>
      <c r="D4" s="8" t="s">
        <v>3</v>
      </c>
      <c r="E4" s="9" t="s">
        <v>4</v>
      </c>
      <c r="F4" s="10" t="s">
        <v>5</v>
      </c>
      <c r="G4" s="11" t="s">
        <v>9</v>
      </c>
      <c r="H4" s="12" t="s">
        <v>10</v>
      </c>
      <c r="I4" s="12"/>
      <c r="J4" s="10" t="s">
        <v>5</v>
      </c>
      <c r="K4" s="13" t="s">
        <v>6</v>
      </c>
      <c r="L4" s="12" t="s">
        <v>7</v>
      </c>
      <c r="M4" s="14" t="s">
        <v>8</v>
      </c>
      <c r="N4" s="12" t="s">
        <v>9</v>
      </c>
    </row>
    <row r="5" spans="1:15" s="9" customFormat="1" x14ac:dyDescent="0.25">
      <c r="A5" s="1"/>
      <c r="B5" s="6"/>
      <c r="C5" s="7"/>
      <c r="D5" s="15"/>
      <c r="F5" s="10" t="s">
        <v>11</v>
      </c>
      <c r="G5" s="10" t="s">
        <v>11</v>
      </c>
      <c r="J5" s="10" t="s">
        <v>51</v>
      </c>
      <c r="K5" s="13"/>
      <c r="L5" s="12" t="s">
        <v>52</v>
      </c>
      <c r="M5" s="12" t="s">
        <v>52</v>
      </c>
      <c r="N5" s="12" t="s">
        <v>52</v>
      </c>
    </row>
    <row r="6" spans="1:15" x14ac:dyDescent="0.25">
      <c r="E6" s="25"/>
      <c r="F6" s="17"/>
      <c r="G6" s="17"/>
      <c r="H6" s="25"/>
      <c r="I6" s="25"/>
      <c r="J6" s="18"/>
      <c r="K6" s="19"/>
      <c r="L6" s="20"/>
      <c r="M6" s="21"/>
      <c r="N6" s="22"/>
    </row>
    <row r="7" spans="1:15" x14ac:dyDescent="0.25">
      <c r="A7" s="71" t="s">
        <v>46</v>
      </c>
      <c r="B7" s="71"/>
      <c r="C7" s="71"/>
      <c r="D7" s="71"/>
      <c r="E7" s="25"/>
      <c r="F7" s="17"/>
      <c r="G7" s="17"/>
      <c r="H7" s="25"/>
      <c r="I7" s="25"/>
      <c r="J7" s="26"/>
      <c r="K7" s="19"/>
      <c r="L7" s="20"/>
      <c r="M7" s="21"/>
      <c r="N7" s="22"/>
    </row>
    <row r="8" spans="1:15" ht="13.5" customHeight="1" x14ac:dyDescent="0.25">
      <c r="A8" s="1" t="s">
        <v>13</v>
      </c>
      <c r="B8" s="27" t="s">
        <v>14</v>
      </c>
      <c r="C8" s="28" t="s">
        <v>15</v>
      </c>
      <c r="D8" s="21">
        <v>64.39</v>
      </c>
      <c r="E8" s="65">
        <v>64.8</v>
      </c>
      <c r="F8" s="38">
        <f>(E8-D8)/D8</f>
        <v>6.3674483615467712E-3</v>
      </c>
      <c r="G8" s="22">
        <f>(E8-D8)/(D8*0.04)</f>
        <v>0.15918620903866926</v>
      </c>
      <c r="H8" s="60" t="str">
        <f t="shared" ref="H8:H48" si="0">IF(ABS(G8)&gt;2,IF(ABS(G8)&gt;3,"XX","X"),"")</f>
        <v/>
      </c>
      <c r="I8" s="29"/>
      <c r="J8" s="30"/>
      <c r="K8" s="31"/>
      <c r="L8" s="20"/>
      <c r="M8" s="21"/>
      <c r="N8" s="22"/>
    </row>
    <row r="9" spans="1:15" x14ac:dyDescent="0.25">
      <c r="A9" s="1" t="s">
        <v>16</v>
      </c>
      <c r="B9" s="27" t="s">
        <v>17</v>
      </c>
      <c r="C9" s="28" t="s">
        <v>18</v>
      </c>
      <c r="D9" s="21">
        <v>129.27000000000001</v>
      </c>
      <c r="E9" s="65">
        <v>129.69999999999999</v>
      </c>
      <c r="F9" s="40">
        <f>E9-D9</f>
        <v>0.4299999999999784</v>
      </c>
      <c r="G9" s="22">
        <f>(E9-D9)/1</f>
        <v>0.4299999999999784</v>
      </c>
      <c r="H9" s="60" t="str">
        <f t="shared" si="0"/>
        <v/>
      </c>
      <c r="I9" s="32"/>
      <c r="J9" s="32"/>
      <c r="K9" s="31"/>
      <c r="L9" s="20"/>
      <c r="M9" s="21"/>
      <c r="N9" s="22"/>
    </row>
    <row r="10" spans="1:15" x14ac:dyDescent="0.25">
      <c r="A10" s="1"/>
      <c r="B10" s="27"/>
      <c r="C10" s="28"/>
      <c r="D10" s="17"/>
      <c r="E10" s="17"/>
      <c r="F10" s="37"/>
      <c r="G10" s="22"/>
      <c r="H10" s="60" t="str">
        <f t="shared" si="0"/>
        <v/>
      </c>
      <c r="I10" s="29"/>
      <c r="J10" s="30"/>
      <c r="K10" s="19"/>
      <c r="L10" s="20"/>
      <c r="M10" s="21"/>
      <c r="N10" s="22"/>
    </row>
    <row r="11" spans="1:15" x14ac:dyDescent="0.25">
      <c r="A11" s="33" t="s">
        <v>19</v>
      </c>
      <c r="B11" s="34" t="s">
        <v>20</v>
      </c>
      <c r="C11" s="35" t="s">
        <v>21</v>
      </c>
      <c r="D11" s="32">
        <v>6.01</v>
      </c>
      <c r="E11" s="65">
        <v>5.95</v>
      </c>
      <c r="F11" s="38">
        <f>(E11-D11)/D11</f>
        <v>-9.9833610648917825E-3</v>
      </c>
      <c r="G11" s="22">
        <f>(E11-D11)/((12.5-0.53*D11)/2/100*D11)</f>
        <v>-0.21435711434381743</v>
      </c>
      <c r="H11" s="60" t="str">
        <f t="shared" si="0"/>
        <v/>
      </c>
      <c r="I11" s="21"/>
      <c r="J11" s="30"/>
      <c r="K11" s="19"/>
      <c r="L11" s="20"/>
      <c r="M11" s="21"/>
      <c r="N11" s="22"/>
    </row>
    <row r="12" spans="1:15" x14ac:dyDescent="0.25">
      <c r="A12" s="33"/>
      <c r="B12" s="34" t="s">
        <v>20</v>
      </c>
      <c r="C12" s="35" t="s">
        <v>21</v>
      </c>
      <c r="D12" s="32">
        <v>5.95</v>
      </c>
      <c r="E12" s="65">
        <v>6.04</v>
      </c>
      <c r="F12" s="38">
        <f t="shared" ref="F12:F16" si="1">(E12-D12)/D12</f>
        <v>1.5126050420168043E-2</v>
      </c>
      <c r="G12" s="22">
        <f>(E12-D12)/((12.5-0.53*D12)/2/100*D12)</f>
        <v>0.32367304167694955</v>
      </c>
      <c r="H12" s="60" t="str">
        <f t="shared" si="0"/>
        <v/>
      </c>
      <c r="I12" s="21"/>
      <c r="J12" s="30"/>
      <c r="K12" s="19"/>
      <c r="L12" s="20"/>
      <c r="M12" s="21"/>
      <c r="N12" s="22"/>
    </row>
    <row r="13" spans="1:15" s="20" customFormat="1" x14ac:dyDescent="0.25">
      <c r="A13" s="36"/>
      <c r="B13" s="34" t="s">
        <v>20</v>
      </c>
      <c r="C13" s="35" t="s">
        <v>21</v>
      </c>
      <c r="D13" s="32"/>
      <c r="E13" s="32"/>
      <c r="F13" s="38"/>
      <c r="G13" s="22"/>
      <c r="H13" s="60" t="str">
        <f t="shared" si="0"/>
        <v/>
      </c>
      <c r="I13" s="21"/>
      <c r="J13" s="30"/>
      <c r="K13" s="19"/>
      <c r="M13" s="21"/>
      <c r="N13" s="22"/>
    </row>
    <row r="14" spans="1:15" s="20" customFormat="1" x14ac:dyDescent="0.25">
      <c r="A14" s="36"/>
      <c r="B14" s="34"/>
      <c r="C14" s="35"/>
      <c r="D14" s="32"/>
      <c r="E14" s="32"/>
      <c r="F14" s="38"/>
      <c r="G14" s="22"/>
      <c r="H14" s="60" t="str">
        <f t="shared" si="0"/>
        <v/>
      </c>
      <c r="I14" s="21"/>
      <c r="J14" s="30"/>
      <c r="K14" s="19"/>
      <c r="M14" s="21"/>
      <c r="N14" s="22"/>
    </row>
    <row r="15" spans="1:15" s="20" customFormat="1" x14ac:dyDescent="0.25">
      <c r="A15" s="33" t="s">
        <v>22</v>
      </c>
      <c r="B15" s="34" t="s">
        <v>20</v>
      </c>
      <c r="C15" s="35" t="s">
        <v>21</v>
      </c>
      <c r="D15" s="32">
        <v>10.85</v>
      </c>
      <c r="E15" s="65">
        <v>10.59</v>
      </c>
      <c r="F15" s="38">
        <f t="shared" si="1"/>
        <v>-2.3963133640552976E-2</v>
      </c>
      <c r="G15" s="22">
        <f>(E15-D15)/((12.5-0.53*D15)/2/100*D15)</f>
        <v>-0.71007137241434115</v>
      </c>
      <c r="H15" s="60" t="str">
        <f t="shared" si="0"/>
        <v/>
      </c>
      <c r="I15" s="21"/>
      <c r="J15" s="30"/>
      <c r="K15" s="19"/>
      <c r="M15" s="21"/>
      <c r="N15" s="22"/>
    </row>
    <row r="16" spans="1:15" s="20" customFormat="1" x14ac:dyDescent="0.25">
      <c r="A16" s="33"/>
      <c r="B16" s="34" t="s">
        <v>20</v>
      </c>
      <c r="C16" s="35" t="s">
        <v>21</v>
      </c>
      <c r="D16" s="32">
        <v>10.83</v>
      </c>
      <c r="E16" s="65">
        <v>11.03</v>
      </c>
      <c r="F16" s="38">
        <f t="shared" si="1"/>
        <v>1.84672206832871E-2</v>
      </c>
      <c r="G16" s="22">
        <f>(E16-D16)/((12.5-0.53*D16)/2/100*D16)</f>
        <v>0.5463593935973462</v>
      </c>
      <c r="H16" s="60" t="str">
        <f t="shared" si="0"/>
        <v/>
      </c>
      <c r="I16" s="21"/>
      <c r="J16" s="30"/>
      <c r="K16" s="19"/>
      <c r="M16" s="21"/>
      <c r="N16" s="22"/>
    </row>
    <row r="17" spans="1:14" s="20" customFormat="1" x14ac:dyDescent="0.25">
      <c r="A17" s="36"/>
      <c r="B17" s="34" t="s">
        <v>20</v>
      </c>
      <c r="C17" s="35" t="s">
        <v>21</v>
      </c>
      <c r="D17" s="32"/>
      <c r="E17" s="32"/>
      <c r="F17" s="38"/>
      <c r="G17" s="22"/>
      <c r="H17" s="60" t="str">
        <f t="shared" si="0"/>
        <v/>
      </c>
      <c r="I17" s="19"/>
      <c r="J17" s="37"/>
      <c r="K17" s="19"/>
      <c r="M17" s="21"/>
      <c r="N17" s="22"/>
    </row>
    <row r="18" spans="1:14" s="20" customFormat="1" x14ac:dyDescent="0.25">
      <c r="A18" s="36"/>
      <c r="B18" s="34"/>
      <c r="C18" s="35"/>
      <c r="D18" s="17"/>
      <c r="E18" s="17"/>
      <c r="F18" s="37"/>
      <c r="G18" s="22"/>
      <c r="H18" s="60" t="str">
        <f t="shared" si="0"/>
        <v/>
      </c>
      <c r="I18" s="19"/>
      <c r="J18" s="37"/>
      <c r="K18" s="19"/>
      <c r="M18" s="21"/>
      <c r="N18" s="22"/>
    </row>
    <row r="19" spans="1:14" s="20" customFormat="1" x14ac:dyDescent="0.25">
      <c r="A19" s="36"/>
      <c r="B19" s="34"/>
      <c r="C19" s="35"/>
      <c r="D19" s="17"/>
      <c r="E19" s="17"/>
      <c r="F19" s="37"/>
      <c r="G19" s="22"/>
      <c r="H19" s="60" t="str">
        <f t="shared" si="0"/>
        <v/>
      </c>
      <c r="I19" s="19"/>
      <c r="J19" s="37"/>
      <c r="K19" s="19"/>
      <c r="M19" s="21"/>
      <c r="N19" s="22"/>
    </row>
    <row r="20" spans="1:14" s="20" customFormat="1" ht="18" x14ac:dyDescent="0.25">
      <c r="A20" s="9" t="s">
        <v>23</v>
      </c>
      <c r="B20" s="24"/>
      <c r="C20" s="19" t="s">
        <v>53</v>
      </c>
      <c r="D20" s="21">
        <v>10.220000000000001</v>
      </c>
      <c r="E20" s="59">
        <v>10.4</v>
      </c>
      <c r="F20" s="38">
        <f>(E20-D20)/D20</f>
        <v>1.7612524461839502E-2</v>
      </c>
      <c r="G20" s="22">
        <f>(E20-D20)/(D20*0.075)</f>
        <v>0.23483365949119334</v>
      </c>
      <c r="H20" s="60" t="str">
        <f t="shared" si="0"/>
        <v/>
      </c>
      <c r="I20" s="32"/>
      <c r="J20" s="30"/>
      <c r="K20" s="31"/>
      <c r="M20" s="21"/>
      <c r="N20" s="22"/>
    </row>
    <row r="21" spans="1:14" s="20" customFormat="1" ht="18" customHeight="1" x14ac:dyDescent="0.25">
      <c r="A21" s="17"/>
      <c r="B21" s="24"/>
      <c r="C21" s="19"/>
      <c r="D21" s="32"/>
      <c r="E21" s="32"/>
      <c r="F21" s="38"/>
      <c r="G21" s="22"/>
      <c r="H21" s="60" t="str">
        <f t="shared" si="0"/>
        <v/>
      </c>
      <c r="I21" s="32"/>
      <c r="J21" s="38"/>
      <c r="K21" s="19"/>
      <c r="M21" s="21"/>
      <c r="N21" s="22"/>
    </row>
    <row r="22" spans="1:14" s="20" customFormat="1" ht="18" customHeight="1" x14ac:dyDescent="0.25">
      <c r="A22" s="17"/>
      <c r="B22" s="24"/>
      <c r="C22" s="19"/>
      <c r="D22" s="17"/>
      <c r="E22" s="17"/>
      <c r="F22" s="37"/>
      <c r="G22" s="22"/>
      <c r="H22" s="60" t="str">
        <f t="shared" si="0"/>
        <v/>
      </c>
      <c r="I22" s="32"/>
      <c r="J22" s="38"/>
      <c r="K22" s="19"/>
      <c r="M22" s="21"/>
      <c r="N22" s="22"/>
    </row>
    <row r="23" spans="1:14" s="20" customFormat="1" x14ac:dyDescent="0.25">
      <c r="A23" s="17"/>
      <c r="B23" s="24"/>
      <c r="C23" s="19"/>
      <c r="D23" s="19"/>
      <c r="E23" s="58"/>
      <c r="F23" s="57"/>
      <c r="G23" s="22"/>
      <c r="H23" s="60" t="str">
        <f t="shared" si="0"/>
        <v/>
      </c>
      <c r="I23" s="29"/>
      <c r="J23" s="38"/>
      <c r="K23" s="19"/>
      <c r="M23" s="21"/>
      <c r="N23" s="22"/>
    </row>
    <row r="24" spans="1:14" s="20" customFormat="1" x14ac:dyDescent="0.25">
      <c r="A24" s="33" t="s">
        <v>47</v>
      </c>
      <c r="B24" s="27"/>
      <c r="C24" s="28"/>
      <c r="D24" s="19"/>
      <c r="E24" s="29"/>
      <c r="F24" s="38"/>
      <c r="G24" s="22"/>
      <c r="H24" s="60" t="str">
        <f t="shared" si="0"/>
        <v/>
      </c>
      <c r="I24" s="29"/>
      <c r="J24" s="38"/>
      <c r="K24" s="19"/>
      <c r="M24" s="21"/>
      <c r="N24" s="22"/>
    </row>
    <row r="25" spans="1:14" s="20" customFormat="1" x14ac:dyDescent="0.25">
      <c r="A25" s="33" t="s">
        <v>24</v>
      </c>
      <c r="B25" s="34" t="s">
        <v>25</v>
      </c>
      <c r="C25" s="35" t="s">
        <v>26</v>
      </c>
      <c r="D25" s="21">
        <v>5.65</v>
      </c>
      <c r="E25" s="21">
        <v>5.7</v>
      </c>
      <c r="F25" s="38">
        <f>(E25-D25)/D25</f>
        <v>8.8495575221238625E-3</v>
      </c>
      <c r="G25" s="22">
        <f>(E25-D25)/(D25*0.075)</f>
        <v>0.11799410029498483</v>
      </c>
      <c r="H25" s="60" t="str">
        <f t="shared" si="0"/>
        <v/>
      </c>
      <c r="I25" s="29"/>
      <c r="J25" s="38"/>
      <c r="K25" s="19"/>
      <c r="M25" s="21"/>
      <c r="N25" s="22"/>
    </row>
    <row r="26" spans="1:14" s="20" customFormat="1" x14ac:dyDescent="0.25">
      <c r="A26" s="36"/>
      <c r="B26" s="34" t="s">
        <v>25</v>
      </c>
      <c r="C26" s="35" t="s">
        <v>26</v>
      </c>
      <c r="D26" s="21">
        <v>12.21</v>
      </c>
      <c r="E26" s="21">
        <v>12.31</v>
      </c>
      <c r="F26" s="38">
        <f t="shared" ref="F26:F27" si="2">(E26-D26)/D26</f>
        <v>8.1900081900081606E-3</v>
      </c>
      <c r="G26" s="22">
        <f t="shared" ref="G26:G27" si="3">(E26-D26)/(D26*0.075)</f>
        <v>0.10920010920010881</v>
      </c>
      <c r="H26" s="60" t="str">
        <f t="shared" si="0"/>
        <v/>
      </c>
      <c r="I26" s="29"/>
      <c r="J26" s="38"/>
      <c r="K26" s="19"/>
      <c r="M26" s="21"/>
      <c r="N26" s="22"/>
    </row>
    <row r="27" spans="1:14" s="20" customFormat="1" x14ac:dyDescent="0.25">
      <c r="A27" s="36"/>
      <c r="B27" s="34" t="s">
        <v>25</v>
      </c>
      <c r="C27" s="35" t="s">
        <v>26</v>
      </c>
      <c r="D27" s="21">
        <v>19.600000000000001</v>
      </c>
      <c r="E27" s="21">
        <v>19.48</v>
      </c>
      <c r="F27" s="38">
        <f t="shared" si="2"/>
        <v>-6.1224489795918867E-3</v>
      </c>
      <c r="G27" s="22">
        <f t="shared" si="3"/>
        <v>-8.1632653061225163E-2</v>
      </c>
      <c r="H27" s="60" t="str">
        <f t="shared" si="0"/>
        <v/>
      </c>
      <c r="I27" s="29"/>
      <c r="J27" s="38"/>
      <c r="K27" s="19"/>
      <c r="M27" s="21"/>
      <c r="N27" s="22"/>
    </row>
    <row r="28" spans="1:14" s="20" customFormat="1" x14ac:dyDescent="0.25">
      <c r="A28" s="36"/>
      <c r="B28" s="34" t="s">
        <v>25</v>
      </c>
      <c r="C28" s="35" t="s">
        <v>26</v>
      </c>
      <c r="D28" s="21"/>
      <c r="E28" s="21">
        <v>0.08</v>
      </c>
      <c r="F28" s="39"/>
      <c r="G28" s="22"/>
      <c r="H28" s="60" t="str">
        <f t="shared" si="0"/>
        <v/>
      </c>
      <c r="I28" s="29"/>
      <c r="J28" s="38"/>
      <c r="K28" s="19"/>
      <c r="M28" s="21"/>
      <c r="N28" s="22"/>
    </row>
    <row r="29" spans="1:14" s="20" customFormat="1" x14ac:dyDescent="0.25">
      <c r="A29" s="36"/>
      <c r="B29" s="34" t="s">
        <v>25</v>
      </c>
      <c r="C29" s="35" t="s">
        <v>26</v>
      </c>
      <c r="D29" s="21"/>
      <c r="E29" s="21">
        <v>0.13</v>
      </c>
      <c r="F29" s="39"/>
      <c r="G29" s="22"/>
      <c r="H29" s="60" t="str">
        <f t="shared" si="0"/>
        <v/>
      </c>
      <c r="I29" s="29"/>
      <c r="J29" s="38"/>
      <c r="K29" s="19"/>
      <c r="M29" s="21"/>
      <c r="N29" s="22"/>
    </row>
    <row r="30" spans="1:14" s="20" customFormat="1" x14ac:dyDescent="0.25">
      <c r="A30" s="36"/>
      <c r="B30" s="34"/>
      <c r="C30" s="35"/>
      <c r="D30" s="21"/>
      <c r="E30" s="21"/>
      <c r="F30" s="39"/>
      <c r="G30" s="22"/>
      <c r="H30" s="60" t="str">
        <f t="shared" si="0"/>
        <v/>
      </c>
      <c r="I30" s="29"/>
      <c r="J30" s="38"/>
      <c r="K30" s="19"/>
      <c r="M30" s="21"/>
      <c r="N30" s="22"/>
    </row>
    <row r="31" spans="1:14" s="20" customFormat="1" x14ac:dyDescent="0.25">
      <c r="A31" s="33" t="s">
        <v>24</v>
      </c>
      <c r="B31" s="34" t="s">
        <v>25</v>
      </c>
      <c r="C31" s="35" t="s">
        <v>26</v>
      </c>
      <c r="D31" s="21"/>
      <c r="E31" s="21"/>
      <c r="F31" s="39"/>
      <c r="G31" s="22"/>
      <c r="H31" s="60" t="str">
        <f t="shared" si="0"/>
        <v/>
      </c>
      <c r="I31" s="29"/>
      <c r="J31" s="38"/>
      <c r="K31" s="19"/>
      <c r="M31" s="21"/>
      <c r="N31" s="22"/>
    </row>
    <row r="32" spans="1:14" s="20" customFormat="1" x14ac:dyDescent="0.25">
      <c r="A32" s="36"/>
      <c r="B32" s="34" t="s">
        <v>25</v>
      </c>
      <c r="C32" s="35" t="s">
        <v>26</v>
      </c>
      <c r="D32" s="21"/>
      <c r="E32" s="21"/>
      <c r="F32" s="39"/>
      <c r="G32" s="22"/>
      <c r="H32" s="60" t="str">
        <f t="shared" si="0"/>
        <v/>
      </c>
      <c r="I32" s="29"/>
      <c r="J32" s="38"/>
      <c r="K32" s="19"/>
      <c r="M32" s="21"/>
      <c r="N32" s="22"/>
    </row>
    <row r="33" spans="1:14" s="20" customFormat="1" x14ac:dyDescent="0.25">
      <c r="A33" s="36"/>
      <c r="B33" s="34" t="s">
        <v>25</v>
      </c>
      <c r="C33" s="35" t="s">
        <v>26</v>
      </c>
      <c r="D33" s="21"/>
      <c r="E33" s="21"/>
      <c r="F33" s="39"/>
      <c r="G33" s="22"/>
      <c r="H33" s="60" t="str">
        <f t="shared" si="0"/>
        <v/>
      </c>
      <c r="I33" s="29"/>
      <c r="J33" s="38"/>
      <c r="K33" s="19"/>
      <c r="M33" s="21"/>
      <c r="N33" s="22"/>
    </row>
    <row r="34" spans="1:14" s="20" customFormat="1" x14ac:dyDescent="0.25">
      <c r="A34" s="36"/>
      <c r="B34" s="34" t="s">
        <v>25</v>
      </c>
      <c r="C34" s="35" t="s">
        <v>26</v>
      </c>
      <c r="D34" s="21"/>
      <c r="E34" s="21"/>
      <c r="F34" s="39"/>
      <c r="G34" s="22"/>
      <c r="H34" s="60" t="str">
        <f t="shared" si="0"/>
        <v/>
      </c>
      <c r="I34" s="29"/>
      <c r="J34" s="38"/>
      <c r="K34" s="19"/>
      <c r="M34" s="21"/>
      <c r="N34" s="22"/>
    </row>
    <row r="35" spans="1:14" s="20" customFormat="1" x14ac:dyDescent="0.25">
      <c r="A35" s="36"/>
      <c r="B35" s="34" t="s">
        <v>25</v>
      </c>
      <c r="C35" s="35" t="s">
        <v>26</v>
      </c>
      <c r="D35" s="21"/>
      <c r="E35" s="21"/>
      <c r="F35" s="39"/>
      <c r="G35" s="22"/>
      <c r="H35" s="60" t="str">
        <f t="shared" si="0"/>
        <v/>
      </c>
      <c r="I35" s="29"/>
      <c r="J35" s="38"/>
      <c r="K35" s="19"/>
      <c r="M35" s="21"/>
      <c r="N35" s="22"/>
    </row>
    <row r="36" spans="1:14" s="20" customFormat="1" x14ac:dyDescent="0.25">
      <c r="A36" s="33"/>
      <c r="B36" s="27"/>
      <c r="C36" s="28"/>
      <c r="D36" s="41"/>
      <c r="E36" s="21"/>
      <c r="F36" s="38"/>
      <c r="G36" s="22"/>
      <c r="H36" s="60" t="str">
        <f t="shared" si="0"/>
        <v/>
      </c>
      <c r="I36" s="29"/>
      <c r="J36" s="38"/>
      <c r="K36" s="19"/>
      <c r="M36" s="21"/>
      <c r="N36" s="22"/>
    </row>
    <row r="37" spans="1:14" s="20" customFormat="1" x14ac:dyDescent="0.25">
      <c r="A37" s="33" t="s">
        <v>27</v>
      </c>
      <c r="B37" s="34" t="s">
        <v>25</v>
      </c>
      <c r="C37" s="35" t="s">
        <v>26</v>
      </c>
      <c r="D37" s="21">
        <v>88.16</v>
      </c>
      <c r="E37" s="58">
        <v>88.38</v>
      </c>
      <c r="F37" s="38">
        <f>(E37-D37)/D37</f>
        <v>2.4954627949183173E-3</v>
      </c>
      <c r="G37" s="22">
        <f>(E37-D37)/(D37*0.05)</f>
        <v>4.9909255898366346E-2</v>
      </c>
      <c r="H37" s="60" t="str">
        <f t="shared" si="0"/>
        <v/>
      </c>
      <c r="I37" s="21"/>
      <c r="J37" s="39"/>
      <c r="K37" s="31"/>
      <c r="M37" s="21"/>
      <c r="N37" s="22"/>
    </row>
    <row r="38" spans="1:14" s="20" customFormat="1" x14ac:dyDescent="0.25">
      <c r="A38" s="36"/>
      <c r="B38" s="34" t="s">
        <v>25</v>
      </c>
      <c r="C38" s="35" t="s">
        <v>26</v>
      </c>
      <c r="D38" s="21">
        <v>111.75</v>
      </c>
      <c r="E38" s="21">
        <v>111.91</v>
      </c>
      <c r="F38" s="38">
        <f t="shared" ref="F38:F39" si="4">(E38-D38)/D38</f>
        <v>1.4317673378075758E-3</v>
      </c>
      <c r="G38" s="22">
        <f t="shared" ref="G38:G39" si="5">(E38-D38)/(D38*0.05)</f>
        <v>2.8635346756151512E-2</v>
      </c>
      <c r="H38" s="60" t="str">
        <f t="shared" si="0"/>
        <v/>
      </c>
      <c r="I38" s="21"/>
      <c r="J38" s="39"/>
      <c r="K38" s="31"/>
      <c r="M38" s="21"/>
      <c r="N38" s="22"/>
    </row>
    <row r="39" spans="1:14" s="20" customFormat="1" x14ac:dyDescent="0.25">
      <c r="A39" s="36"/>
      <c r="B39" s="34" t="s">
        <v>25</v>
      </c>
      <c r="C39" s="35" t="s">
        <v>26</v>
      </c>
      <c r="D39" s="21">
        <v>203.59</v>
      </c>
      <c r="E39" s="21">
        <v>204.18</v>
      </c>
      <c r="F39" s="38">
        <f t="shared" si="4"/>
        <v>2.8979812367994667E-3</v>
      </c>
      <c r="G39" s="22">
        <f t="shared" si="5"/>
        <v>5.7959624735989326E-2</v>
      </c>
      <c r="H39" s="60" t="str">
        <f t="shared" si="0"/>
        <v/>
      </c>
      <c r="I39" s="21"/>
      <c r="J39" s="39"/>
      <c r="K39" s="40"/>
      <c r="M39" s="21"/>
      <c r="N39" s="22"/>
    </row>
    <row r="40" spans="1:14" s="20" customFormat="1" x14ac:dyDescent="0.25">
      <c r="A40" s="36"/>
      <c r="B40" s="34" t="s">
        <v>25</v>
      </c>
      <c r="C40" s="35" t="s">
        <v>26</v>
      </c>
      <c r="D40" s="21"/>
      <c r="E40" s="21">
        <v>0.28999999999999998</v>
      </c>
      <c r="F40" s="39"/>
      <c r="G40" s="22"/>
      <c r="H40" s="60" t="str">
        <f t="shared" si="0"/>
        <v/>
      </c>
      <c r="I40" s="21"/>
      <c r="J40" s="39"/>
      <c r="K40" s="21"/>
      <c r="M40" s="21"/>
      <c r="N40" s="22"/>
    </row>
    <row r="41" spans="1:14" s="20" customFormat="1" x14ac:dyDescent="0.25">
      <c r="A41" s="36"/>
      <c r="B41" s="34" t="s">
        <v>25</v>
      </c>
      <c r="C41" s="35" t="s">
        <v>26</v>
      </c>
      <c r="D41" s="21"/>
      <c r="E41" s="21">
        <v>0.03</v>
      </c>
      <c r="F41" s="39"/>
      <c r="G41" s="22"/>
      <c r="H41" s="60" t="str">
        <f t="shared" si="0"/>
        <v/>
      </c>
      <c r="I41" s="21"/>
      <c r="J41" s="39"/>
      <c r="K41" s="21"/>
      <c r="M41" s="21"/>
      <c r="N41" s="22"/>
    </row>
    <row r="42" spans="1:14" s="20" customFormat="1" x14ac:dyDescent="0.25">
      <c r="A42" s="36"/>
      <c r="B42" s="34"/>
      <c r="C42" s="35"/>
      <c r="D42" s="19"/>
      <c r="E42" s="58"/>
      <c r="F42" s="57"/>
      <c r="G42" s="22"/>
      <c r="H42" s="60" t="str">
        <f t="shared" si="0"/>
        <v/>
      </c>
      <c r="I42" s="21"/>
      <c r="J42" s="39"/>
      <c r="K42" s="21"/>
      <c r="M42" s="21"/>
      <c r="N42" s="22"/>
    </row>
    <row r="43" spans="1:14" s="20" customFormat="1" x14ac:dyDescent="0.25">
      <c r="A43" s="33" t="s">
        <v>27</v>
      </c>
      <c r="B43" s="34" t="s">
        <v>25</v>
      </c>
      <c r="C43" s="35" t="s">
        <v>26</v>
      </c>
      <c r="D43" s="19"/>
      <c r="E43" s="29"/>
      <c r="F43" s="57"/>
      <c r="G43" s="22"/>
      <c r="H43" s="60" t="str">
        <f t="shared" si="0"/>
        <v/>
      </c>
      <c r="I43" s="19"/>
      <c r="J43" s="39"/>
      <c r="K43" s="21"/>
      <c r="M43" s="21"/>
      <c r="N43" s="22"/>
    </row>
    <row r="44" spans="1:14" s="20" customFormat="1" x14ac:dyDescent="0.25">
      <c r="A44" s="36"/>
      <c r="B44" s="34" t="s">
        <v>25</v>
      </c>
      <c r="C44" s="35" t="s">
        <v>26</v>
      </c>
      <c r="D44" s="19"/>
      <c r="E44" s="29"/>
      <c r="F44" s="57"/>
      <c r="G44" s="22"/>
      <c r="H44" s="60" t="str">
        <f t="shared" si="0"/>
        <v/>
      </c>
      <c r="I44" s="21"/>
      <c r="J44" s="39"/>
      <c r="K44" s="41"/>
      <c r="M44" s="21"/>
      <c r="N44" s="22"/>
    </row>
    <row r="45" spans="1:14" s="22" customFormat="1" x14ac:dyDescent="0.25">
      <c r="A45" s="36"/>
      <c r="B45" s="34" t="s">
        <v>25</v>
      </c>
      <c r="C45" s="35" t="s">
        <v>26</v>
      </c>
      <c r="D45" s="19"/>
      <c r="E45" s="29"/>
      <c r="F45" s="57"/>
      <c r="H45" s="60" t="str">
        <f t="shared" si="0"/>
        <v/>
      </c>
      <c r="I45" s="21"/>
      <c r="J45" s="39"/>
      <c r="K45" s="21"/>
      <c r="L45" s="20"/>
      <c r="M45" s="21"/>
    </row>
    <row r="46" spans="1:14" s="22" customFormat="1" x14ac:dyDescent="0.25">
      <c r="A46" s="36"/>
      <c r="B46" s="34" t="s">
        <v>25</v>
      </c>
      <c r="C46" s="35" t="s">
        <v>26</v>
      </c>
      <c r="D46" s="19"/>
      <c r="E46" s="29"/>
      <c r="F46" s="38"/>
      <c r="G46" s="21"/>
      <c r="H46" s="60" t="str">
        <f t="shared" si="0"/>
        <v/>
      </c>
      <c r="I46" s="21"/>
      <c r="J46" s="39"/>
      <c r="K46" s="21"/>
      <c r="L46" s="20"/>
      <c r="M46" s="21"/>
    </row>
    <row r="47" spans="1:14" s="22" customFormat="1" x14ac:dyDescent="0.25">
      <c r="A47" s="36"/>
      <c r="B47" s="34" t="s">
        <v>25</v>
      </c>
      <c r="C47" s="35" t="s">
        <v>26</v>
      </c>
      <c r="D47" s="19"/>
      <c r="E47" s="29"/>
      <c r="F47" s="57"/>
      <c r="G47" s="21"/>
      <c r="H47" s="60" t="str">
        <f t="shared" si="0"/>
        <v/>
      </c>
      <c r="I47" s="21"/>
      <c r="J47" s="39"/>
      <c r="K47" s="21"/>
      <c r="L47" s="20"/>
      <c r="M47" s="21"/>
    </row>
    <row r="48" spans="1:14" s="22" customFormat="1" x14ac:dyDescent="0.25">
      <c r="A48" s="36"/>
      <c r="B48" s="34"/>
      <c r="C48" s="35"/>
      <c r="E48" s="39"/>
      <c r="H48" s="60" t="str">
        <f t="shared" si="0"/>
        <v/>
      </c>
      <c r="I48" s="39"/>
      <c r="J48" s="21"/>
      <c r="K48" s="21"/>
      <c r="L48" s="20"/>
      <c r="M48" s="21"/>
    </row>
    <row r="49" spans="1:14" x14ac:dyDescent="0.25">
      <c r="E49" s="25"/>
      <c r="F49" s="17"/>
      <c r="G49" s="17"/>
      <c r="H49" s="25"/>
      <c r="I49" s="25"/>
      <c r="J49" s="18"/>
      <c r="K49" s="19"/>
      <c r="L49" s="20"/>
      <c r="M49" s="21"/>
      <c r="N49" s="22"/>
    </row>
    <row r="50" spans="1:14" s="22" customFormat="1" x14ac:dyDescent="0.25">
      <c r="A50" s="71" t="s">
        <v>48</v>
      </c>
      <c r="B50" s="71"/>
      <c r="C50" s="71"/>
      <c r="D50" s="71"/>
      <c r="E50" s="71"/>
      <c r="F50" s="71"/>
      <c r="G50" s="71"/>
      <c r="H50" s="71"/>
      <c r="I50" s="54"/>
      <c r="J50" s="18"/>
      <c r="K50" s="19"/>
      <c r="L50" s="20"/>
      <c r="M50" s="21"/>
    </row>
    <row r="51" spans="1:14" s="22" customFormat="1" x14ac:dyDescent="0.25">
      <c r="A51" s="17"/>
      <c r="B51" s="24" t="s">
        <v>28</v>
      </c>
      <c r="C51" s="19" t="s">
        <v>29</v>
      </c>
      <c r="D51" s="32">
        <v>72.801864823674819</v>
      </c>
      <c r="E51" s="20">
        <v>62.9</v>
      </c>
      <c r="F51" s="26">
        <f t="shared" ref="F51:F60" si="6">(E51-D51)/D51</f>
        <v>-0.13601114267686701</v>
      </c>
      <c r="G51" s="22">
        <f t="shared" ref="G51:G60" si="7">(E51-D51)/(0.075*D51)</f>
        <v>-1.8134819023582267</v>
      </c>
      <c r="H51" s="60" t="str">
        <f>IF(ABS(G51)&gt;2,IF(ABS(G51)&gt;3,"XX","X"),"")</f>
        <v/>
      </c>
      <c r="I51" s="20"/>
      <c r="J51" s="26">
        <f>(E51-K51)/K51</f>
        <v>-0.14298120184627877</v>
      </c>
      <c r="K51" s="47">
        <v>73.393956043327989</v>
      </c>
      <c r="L51" s="47">
        <v>3.5439893023691846</v>
      </c>
      <c r="M51" s="42">
        <f>(L51/K51)</f>
        <v>4.8287209103117387E-2</v>
      </c>
      <c r="N51" s="22">
        <f>(E51-K51)/L51</f>
        <v>-2.9610574829649456</v>
      </c>
    </row>
    <row r="52" spans="1:14" s="22" customFormat="1" x14ac:dyDescent="0.25">
      <c r="A52" s="17"/>
      <c r="B52" s="24" t="s">
        <v>30</v>
      </c>
      <c r="C52" s="19" t="s">
        <v>29</v>
      </c>
      <c r="D52" s="43">
        <v>37.057140388760196</v>
      </c>
      <c r="E52" s="20">
        <v>31.8</v>
      </c>
      <c r="F52" s="26">
        <f t="shared" si="6"/>
        <v>-0.14186578709550776</v>
      </c>
      <c r="G52" s="22">
        <f t="shared" si="7"/>
        <v>-1.8915438279401036</v>
      </c>
      <c r="H52" s="60" t="str">
        <f t="shared" ref="H52:H86" si="8">IF(ABS(G52)&gt;2,IF(ABS(G52)&gt;3,"XX","X"),"")</f>
        <v/>
      </c>
      <c r="I52" s="20"/>
      <c r="J52" s="26">
        <f t="shared" ref="J52:J86" si="9">(E52-K52)/K52</f>
        <v>-0.1516081524497456</v>
      </c>
      <c r="K52" s="47">
        <v>37.482679839301888</v>
      </c>
      <c r="L52" s="47">
        <v>2.4447489834797431</v>
      </c>
      <c r="M52" s="42">
        <f t="shared" ref="M52:M60" si="10">(L52/K52)</f>
        <v>6.5223431034307722E-2</v>
      </c>
      <c r="N52" s="22">
        <f t="shared" ref="N52:N86" si="11">(E52-K52)/L52</f>
        <v>-2.3244430727662775</v>
      </c>
    </row>
    <row r="53" spans="1:14" s="22" customFormat="1" x14ac:dyDescent="0.25">
      <c r="A53" s="17"/>
      <c r="B53" s="24" t="s">
        <v>31</v>
      </c>
      <c r="C53" s="19" t="s">
        <v>29</v>
      </c>
      <c r="D53" s="43">
        <v>51.622655405343721</v>
      </c>
      <c r="E53" s="20">
        <v>53.5</v>
      </c>
      <c r="F53" s="26">
        <f t="shared" si="6"/>
        <v>3.636668009259255E-2</v>
      </c>
      <c r="G53" s="22">
        <f t="shared" si="7"/>
        <v>0.48488906790123404</v>
      </c>
      <c r="H53" s="60" t="str">
        <f t="shared" si="8"/>
        <v/>
      </c>
      <c r="I53" s="20"/>
      <c r="J53" s="26">
        <f t="shared" si="9"/>
        <v>9.8265989506968049E-3</v>
      </c>
      <c r="K53" s="47">
        <v>52.979392754747643</v>
      </c>
      <c r="L53" s="47">
        <v>2.1086479681467494</v>
      </c>
      <c r="M53" s="42">
        <f t="shared" si="10"/>
        <v>3.9801286094540735E-2</v>
      </c>
      <c r="N53" s="22">
        <f t="shared" si="11"/>
        <v>0.24689149308782393</v>
      </c>
    </row>
    <row r="54" spans="1:14" x14ac:dyDescent="0.25">
      <c r="B54" s="24" t="s">
        <v>35</v>
      </c>
      <c r="C54" s="19" t="s">
        <v>29</v>
      </c>
      <c r="D54" s="43">
        <v>105.27843992905528</v>
      </c>
      <c r="E54" s="20">
        <v>67.7</v>
      </c>
      <c r="F54" s="26"/>
      <c r="G54" s="22"/>
      <c r="H54" s="60"/>
      <c r="J54" s="26"/>
      <c r="K54" s="49"/>
      <c r="L54" s="47"/>
      <c r="M54" s="42"/>
      <c r="N54" s="22"/>
    </row>
    <row r="55" spans="1:14" x14ac:dyDescent="0.25">
      <c r="B55" s="24" t="s">
        <v>36</v>
      </c>
      <c r="C55" s="19" t="s">
        <v>29</v>
      </c>
      <c r="D55" s="43">
        <v>149.58798713206852</v>
      </c>
      <c r="E55" s="20">
        <v>86.5</v>
      </c>
      <c r="F55" s="26"/>
      <c r="G55" s="22"/>
      <c r="H55" s="60"/>
      <c r="J55" s="26"/>
      <c r="K55" s="49"/>
      <c r="L55" s="47"/>
      <c r="M55" s="42"/>
      <c r="N55" s="22"/>
    </row>
    <row r="56" spans="1:14" x14ac:dyDescent="0.25">
      <c r="B56" s="24" t="s">
        <v>37</v>
      </c>
      <c r="C56" s="19" t="s">
        <v>29</v>
      </c>
      <c r="D56" s="43">
        <v>173.77092371711555</v>
      </c>
      <c r="E56" s="20">
        <v>102.6</v>
      </c>
      <c r="F56" s="26"/>
      <c r="G56" s="22"/>
      <c r="H56" s="60"/>
      <c r="J56" s="26"/>
      <c r="K56" s="47"/>
      <c r="L56" s="47"/>
      <c r="M56" s="42"/>
      <c r="N56" s="22"/>
    </row>
    <row r="57" spans="1:14" x14ac:dyDescent="0.25">
      <c r="B57" s="24" t="s">
        <v>38</v>
      </c>
      <c r="C57" s="19" t="s">
        <v>29</v>
      </c>
      <c r="D57" s="43">
        <v>67.691344804873708</v>
      </c>
      <c r="E57" s="20">
        <v>61.2</v>
      </c>
      <c r="F57" s="26"/>
      <c r="G57" s="22"/>
      <c r="H57" s="60"/>
      <c r="J57" s="26"/>
      <c r="K57" s="47"/>
      <c r="L57" s="49"/>
      <c r="M57" s="42"/>
      <c r="N57" s="22"/>
    </row>
    <row r="58" spans="1:14" x14ac:dyDescent="0.25">
      <c r="B58" s="24" t="s">
        <v>39</v>
      </c>
      <c r="C58" s="19" t="s">
        <v>29</v>
      </c>
      <c r="D58" s="43">
        <v>61.98733361091962</v>
      </c>
      <c r="E58" s="20">
        <v>46.1</v>
      </c>
      <c r="F58" s="26"/>
      <c r="G58" s="22"/>
      <c r="H58" s="60"/>
      <c r="J58" s="26"/>
      <c r="K58" s="47"/>
      <c r="L58" s="49"/>
      <c r="M58" s="42"/>
      <c r="N58" s="22"/>
    </row>
    <row r="59" spans="1:14" x14ac:dyDescent="0.25">
      <c r="B59" s="24" t="s">
        <v>40</v>
      </c>
      <c r="C59" s="19" t="s">
        <v>29</v>
      </c>
      <c r="D59" s="43">
        <v>51.928193552520007</v>
      </c>
      <c r="E59" s="20">
        <v>38.1</v>
      </c>
      <c r="F59" s="26"/>
      <c r="G59" s="22"/>
      <c r="H59" s="60"/>
      <c r="J59" s="26"/>
      <c r="K59" s="47"/>
      <c r="L59" s="49"/>
      <c r="M59" s="42"/>
      <c r="N59" s="22"/>
    </row>
    <row r="60" spans="1:14" x14ac:dyDescent="0.25">
      <c r="B60" s="24" t="s">
        <v>41</v>
      </c>
      <c r="C60" s="19" t="s">
        <v>29</v>
      </c>
      <c r="D60" s="43">
        <v>72.801864823674819</v>
      </c>
      <c r="E60" s="20">
        <v>63</v>
      </c>
      <c r="F60" s="26">
        <f t="shared" si="6"/>
        <v>-0.13463755148875389</v>
      </c>
      <c r="G60" s="22">
        <f t="shared" si="7"/>
        <v>-1.7951673531833852</v>
      </c>
      <c r="H60" s="60" t="str">
        <f t="shared" si="8"/>
        <v/>
      </c>
      <c r="J60" s="26">
        <f t="shared" si="9"/>
        <v>-0.14554308985198153</v>
      </c>
      <c r="K60" s="47">
        <v>73.731043955260944</v>
      </c>
      <c r="L60" s="49">
        <v>4.4507705425646824</v>
      </c>
      <c r="M60" s="42">
        <f t="shared" si="10"/>
        <v>6.0364946755200606E-2</v>
      </c>
      <c r="N60" s="22">
        <f t="shared" si="11"/>
        <v>-2.4110530643256567</v>
      </c>
    </row>
    <row r="61" spans="1:14" x14ac:dyDescent="0.25">
      <c r="E61" s="25"/>
      <c r="F61" s="26"/>
      <c r="G61" s="22"/>
      <c r="H61" s="60" t="str">
        <f t="shared" si="8"/>
        <v/>
      </c>
      <c r="I61" s="25"/>
      <c r="J61" s="26"/>
      <c r="K61" s="51"/>
      <c r="L61" s="51"/>
      <c r="M61" s="42"/>
      <c r="N61" s="22"/>
    </row>
    <row r="62" spans="1:14" x14ac:dyDescent="0.25">
      <c r="E62" s="25"/>
      <c r="F62" s="26"/>
      <c r="G62" s="22"/>
      <c r="H62" s="16" t="str">
        <f t="shared" si="8"/>
        <v/>
      </c>
      <c r="I62" s="25"/>
      <c r="J62" s="26"/>
      <c r="K62" s="51"/>
      <c r="L62" s="51"/>
      <c r="M62" s="42"/>
      <c r="N62" s="22"/>
    </row>
    <row r="63" spans="1:14" x14ac:dyDescent="0.25">
      <c r="A63" s="71" t="s">
        <v>49</v>
      </c>
      <c r="B63" s="71"/>
      <c r="C63" s="71"/>
      <c r="D63" s="71"/>
      <c r="E63" s="71"/>
      <c r="F63" s="71"/>
      <c r="G63" s="71"/>
      <c r="H63" s="16" t="str">
        <f t="shared" si="8"/>
        <v/>
      </c>
      <c r="I63" s="25"/>
      <c r="J63" s="26"/>
      <c r="K63" s="51"/>
      <c r="L63" s="51"/>
      <c r="M63" s="42"/>
      <c r="N63" s="22"/>
    </row>
    <row r="64" spans="1:14" x14ac:dyDescent="0.25">
      <c r="A64" s="33"/>
      <c r="E64" s="25"/>
      <c r="F64" s="26"/>
      <c r="G64" s="22"/>
      <c r="H64" s="16" t="str">
        <f t="shared" si="8"/>
        <v/>
      </c>
      <c r="I64" s="25"/>
      <c r="J64" s="26"/>
      <c r="K64" s="51"/>
      <c r="L64" s="51"/>
      <c r="M64" s="42"/>
      <c r="N64" s="22"/>
    </row>
    <row r="65" spans="1:14" x14ac:dyDescent="0.25">
      <c r="A65" s="44" t="s">
        <v>28</v>
      </c>
      <c r="B65" s="45" t="s">
        <v>42</v>
      </c>
      <c r="C65" s="19" t="s">
        <v>12</v>
      </c>
      <c r="D65" s="21">
        <v>130.09473586402876</v>
      </c>
      <c r="E65" s="19">
        <v>130.19999999999999</v>
      </c>
      <c r="F65" s="26">
        <f t="shared" ref="F65:F77" si="12">(E65-D65)/D65</f>
        <v>8.0913447628845202E-4</v>
      </c>
      <c r="G65" s="22">
        <f t="shared" ref="G65:G77" si="13">(E65-D65)/(0.075*D65)</f>
        <v>1.0788459683846027E-2</v>
      </c>
      <c r="H65" s="60" t="str">
        <f t="shared" si="8"/>
        <v/>
      </c>
      <c r="I65" s="19"/>
      <c r="J65" s="26">
        <f t="shared" si="9"/>
        <v>-1.9839511167292767E-3</v>
      </c>
      <c r="K65" s="47">
        <v>130.45882392942195</v>
      </c>
      <c r="L65" s="47">
        <v>2.442515630067283</v>
      </c>
      <c r="M65" s="42">
        <f>(L65/K65)</f>
        <v>1.8722502292284043E-2</v>
      </c>
      <c r="N65" s="22">
        <f t="shared" si="11"/>
        <v>-0.10596613026170687</v>
      </c>
    </row>
    <row r="66" spans="1:14" x14ac:dyDescent="0.25">
      <c r="A66" s="44" t="s">
        <v>32</v>
      </c>
      <c r="B66" s="45" t="s">
        <v>42</v>
      </c>
      <c r="C66" s="19" t="s">
        <v>12</v>
      </c>
      <c r="D66" s="21">
        <v>260.64206000730655</v>
      </c>
      <c r="E66" s="19">
        <v>255.8</v>
      </c>
      <c r="F66" s="26">
        <f t="shared" si="12"/>
        <v>-1.8577431467395576E-2</v>
      </c>
      <c r="G66" s="22">
        <f t="shared" si="13"/>
        <v>-0.24769908623194103</v>
      </c>
      <c r="H66" s="60" t="str">
        <f t="shared" si="8"/>
        <v/>
      </c>
      <c r="I66" s="19"/>
      <c r="J66" s="26">
        <f t="shared" si="9"/>
        <v>-1.8771617516768747E-2</v>
      </c>
      <c r="K66" s="47">
        <v>260.69364132398761</v>
      </c>
      <c r="L66" s="47">
        <v>4.3499701038654051</v>
      </c>
      <c r="M66" s="42">
        <f t="shared" ref="M66:M86" si="14">(L66/K66)</f>
        <v>1.6686138111283288E-2</v>
      </c>
      <c r="N66" s="22">
        <f t="shared" si="11"/>
        <v>-1.1249827486490265</v>
      </c>
    </row>
    <row r="67" spans="1:14" x14ac:dyDescent="0.25">
      <c r="A67" s="44" t="s">
        <v>33</v>
      </c>
      <c r="B67" s="45" t="s">
        <v>42</v>
      </c>
      <c r="C67" s="19" t="s">
        <v>12</v>
      </c>
      <c r="D67" s="21">
        <v>104.32914340839557</v>
      </c>
      <c r="E67" s="19">
        <v>105.5</v>
      </c>
      <c r="F67" s="26">
        <f t="shared" si="12"/>
        <v>1.1222718344586853E-2</v>
      </c>
      <c r="G67" s="22">
        <f t="shared" si="13"/>
        <v>0.1496362445944914</v>
      </c>
      <c r="H67" s="60" t="str">
        <f t="shared" si="8"/>
        <v/>
      </c>
      <c r="I67" s="19"/>
      <c r="J67" s="26">
        <f t="shared" si="9"/>
        <v>-3.69512952199136E-3</v>
      </c>
      <c r="K67" s="47">
        <v>105.89128200224802</v>
      </c>
      <c r="L67" s="47">
        <v>3.276126837527273</v>
      </c>
      <c r="M67" s="42">
        <f t="shared" si="14"/>
        <v>3.0938588858124529E-2</v>
      </c>
      <c r="N67" s="22">
        <f t="shared" si="11"/>
        <v>-0.11943432646318038</v>
      </c>
    </row>
    <row r="68" spans="1:14" x14ac:dyDescent="0.25">
      <c r="A68" s="44" t="s">
        <v>35</v>
      </c>
      <c r="B68" s="45" t="s">
        <v>42</v>
      </c>
      <c r="C68" s="19" t="s">
        <v>12</v>
      </c>
      <c r="D68" s="21">
        <v>51.481174170863582</v>
      </c>
      <c r="E68" s="19">
        <v>51.6</v>
      </c>
      <c r="F68" s="26">
        <f t="shared" si="12"/>
        <v>2.3081413944064668E-3</v>
      </c>
      <c r="G68" s="22">
        <f t="shared" si="13"/>
        <v>3.0775218592086227E-2</v>
      </c>
      <c r="H68" s="60" t="str">
        <f t="shared" si="8"/>
        <v/>
      </c>
      <c r="I68" s="19"/>
      <c r="J68" s="26">
        <f t="shared" si="9"/>
        <v>-9.314925065905812E-3</v>
      </c>
      <c r="K68" s="47">
        <v>52.085169450476194</v>
      </c>
      <c r="L68" s="47">
        <v>2.1470032677235706</v>
      </c>
      <c r="M68" s="42">
        <f t="shared" si="14"/>
        <v>4.1221009557528498E-2</v>
      </c>
      <c r="N68" s="22">
        <f t="shared" si="11"/>
        <v>-0.22597518027562616</v>
      </c>
    </row>
    <row r="69" spans="1:14" ht="18.75" x14ac:dyDescent="0.35">
      <c r="A69" s="44" t="s">
        <v>32</v>
      </c>
      <c r="B69" s="2" t="s">
        <v>54</v>
      </c>
      <c r="C69" s="19" t="s">
        <v>12</v>
      </c>
      <c r="D69" s="21">
        <v>118.87204471386225</v>
      </c>
      <c r="E69" s="19">
        <v>123.1</v>
      </c>
      <c r="F69" s="26">
        <f t="shared" si="12"/>
        <v>3.5567279895915682E-2</v>
      </c>
      <c r="G69" s="22">
        <f t="shared" si="13"/>
        <v>0.47423039861220911</v>
      </c>
      <c r="H69" s="60" t="str">
        <f t="shared" si="8"/>
        <v/>
      </c>
      <c r="I69" s="19"/>
      <c r="J69" s="26">
        <f t="shared" si="9"/>
        <v>5.5420229713712764E-2</v>
      </c>
      <c r="K69" s="47">
        <v>116.63600576747652</v>
      </c>
      <c r="L69" s="47">
        <v>8.3513811278557739</v>
      </c>
      <c r="M69" s="42">
        <f t="shared" si="14"/>
        <v>7.1602084389831899E-2</v>
      </c>
      <c r="N69" s="22">
        <f t="shared" si="11"/>
        <v>0.77400302220228245</v>
      </c>
    </row>
    <row r="70" spans="1:14" ht="18.75" x14ac:dyDescent="0.35">
      <c r="A70" s="44" t="s">
        <v>33</v>
      </c>
      <c r="B70" s="2" t="s">
        <v>54</v>
      </c>
      <c r="C70" s="19" t="s">
        <v>12</v>
      </c>
      <c r="D70" s="21">
        <v>89.776175870431032</v>
      </c>
      <c r="E70" s="19">
        <v>85.9</v>
      </c>
      <c r="F70" s="26">
        <f t="shared" si="12"/>
        <v>-4.3175996670044132E-2</v>
      </c>
      <c r="G70" s="22">
        <f t="shared" si="13"/>
        <v>-0.57567995560058849</v>
      </c>
      <c r="H70" s="60" t="str">
        <f t="shared" si="8"/>
        <v/>
      </c>
      <c r="I70" s="19"/>
      <c r="J70" s="26">
        <f t="shared" si="9"/>
        <v>4.9930507066814192E-2</v>
      </c>
      <c r="K70" s="47">
        <v>81.81493862863212</v>
      </c>
      <c r="L70" s="47">
        <v>10.138913327232238</v>
      </c>
      <c r="M70" s="42">
        <f t="shared" si="14"/>
        <v>0.12392496403687338</v>
      </c>
      <c r="N70" s="22">
        <f t="shared" si="11"/>
        <v>0.40290919150041121</v>
      </c>
    </row>
    <row r="71" spans="1:14" ht="18.75" x14ac:dyDescent="0.35">
      <c r="A71" s="44" t="s">
        <v>34</v>
      </c>
      <c r="B71" s="2" t="s">
        <v>54</v>
      </c>
      <c r="C71" s="19" t="s">
        <v>12</v>
      </c>
      <c r="D71" s="21">
        <v>63.818542970216058</v>
      </c>
      <c r="E71" s="19">
        <v>60.2</v>
      </c>
      <c r="F71" s="26">
        <f t="shared" si="12"/>
        <v>-5.6700494900123605E-2</v>
      </c>
      <c r="G71" s="22">
        <f t="shared" si="13"/>
        <v>-0.75600659866831477</v>
      </c>
      <c r="H71" s="60" t="str">
        <f t="shared" si="8"/>
        <v/>
      </c>
      <c r="I71" s="19"/>
      <c r="J71" s="26">
        <f t="shared" si="9"/>
        <v>-8.9357788164237794E-3</v>
      </c>
      <c r="K71" s="48">
        <v>60.742784083261817</v>
      </c>
      <c r="L71" s="49">
        <v>2.9850544300343693</v>
      </c>
      <c r="M71" s="42">
        <f t="shared" si="14"/>
        <v>4.9142535612833819E-2</v>
      </c>
      <c r="N71" s="22">
        <f t="shared" si="11"/>
        <v>-0.1818338981696776</v>
      </c>
    </row>
    <row r="72" spans="1:14" ht="18.75" x14ac:dyDescent="0.35">
      <c r="A72" s="44" t="s">
        <v>35</v>
      </c>
      <c r="B72" s="2" t="s">
        <v>54</v>
      </c>
      <c r="C72" s="19" t="s">
        <v>12</v>
      </c>
      <c r="D72" s="21">
        <v>61.010575198184512</v>
      </c>
      <c r="E72" s="19">
        <v>60.2</v>
      </c>
      <c r="F72" s="26">
        <f t="shared" si="12"/>
        <v>-1.3285814722307832E-2</v>
      </c>
      <c r="G72" s="22">
        <f t="shared" si="13"/>
        <v>-0.17714419629743777</v>
      </c>
      <c r="H72" s="60" t="str">
        <f t="shared" si="8"/>
        <v/>
      </c>
      <c r="I72" s="19"/>
      <c r="J72" s="26">
        <f t="shared" si="9"/>
        <v>-1.6150755263079332E-2</v>
      </c>
      <c r="K72" s="47">
        <v>61.188236228302806</v>
      </c>
      <c r="L72" s="47">
        <v>2.9903950820414962</v>
      </c>
      <c r="M72" s="42">
        <f t="shared" si="14"/>
        <v>4.8872058852683184E-2</v>
      </c>
      <c r="N72" s="22">
        <f t="shared" si="11"/>
        <v>-0.33047012223821259</v>
      </c>
    </row>
    <row r="73" spans="1:14" ht="18.75" x14ac:dyDescent="0.35">
      <c r="A73" s="44" t="s">
        <v>30</v>
      </c>
      <c r="B73" s="2" t="s">
        <v>55</v>
      </c>
      <c r="C73" s="19" t="s">
        <v>12</v>
      </c>
      <c r="D73" s="21">
        <v>82.716551145333838</v>
      </c>
      <c r="E73" s="19">
        <v>78.099999999999994</v>
      </c>
      <c r="F73" s="26">
        <f t="shared" si="12"/>
        <v>-5.5811697676109773E-2</v>
      </c>
      <c r="G73" s="22">
        <f t="shared" si="13"/>
        <v>-0.74415596901479708</v>
      </c>
      <c r="H73" s="60" t="str">
        <f t="shared" si="8"/>
        <v/>
      </c>
      <c r="I73" s="19"/>
      <c r="J73" s="26">
        <f t="shared" si="9"/>
        <v>-4.5943958907126492E-2</v>
      </c>
      <c r="K73" s="47">
        <v>81.861019307142854</v>
      </c>
      <c r="L73" s="47">
        <v>6.4230084151123892</v>
      </c>
      <c r="M73" s="42">
        <f t="shared" si="14"/>
        <v>7.8462355703307785E-2</v>
      </c>
      <c r="N73" s="22">
        <f t="shared" si="11"/>
        <v>-0.58555416155048734</v>
      </c>
    </row>
    <row r="74" spans="1:14" ht="18.75" x14ac:dyDescent="0.35">
      <c r="A74" s="44" t="s">
        <v>32</v>
      </c>
      <c r="B74" s="2" t="s">
        <v>55</v>
      </c>
      <c r="C74" s="19" t="s">
        <v>12</v>
      </c>
      <c r="D74" s="21">
        <v>278.6996621917412</v>
      </c>
      <c r="E74" s="19">
        <v>275</v>
      </c>
      <c r="F74" s="26">
        <f t="shared" si="12"/>
        <v>-1.3274727937043157E-2</v>
      </c>
      <c r="G74" s="22">
        <f t="shared" si="13"/>
        <v>-0.17699637249390876</v>
      </c>
      <c r="H74" s="60" t="str">
        <f t="shared" si="8"/>
        <v/>
      </c>
      <c r="I74" s="19"/>
      <c r="J74" s="26">
        <f t="shared" si="9"/>
        <v>1.4812403792113189E-4</v>
      </c>
      <c r="K74" s="47">
        <v>274.959271922379</v>
      </c>
      <c r="L74" s="47">
        <v>8.7748291053850611</v>
      </c>
      <c r="M74" s="42">
        <f t="shared" si="14"/>
        <v>3.1913195885469883E-2</v>
      </c>
      <c r="N74" s="22">
        <f t="shared" si="11"/>
        <v>4.6414667604184681E-3</v>
      </c>
    </row>
    <row r="75" spans="1:14" ht="18.75" x14ac:dyDescent="0.35">
      <c r="A75" s="44" t="s">
        <v>33</v>
      </c>
      <c r="B75" s="2" t="s">
        <v>55</v>
      </c>
      <c r="C75" s="19" t="s">
        <v>12</v>
      </c>
      <c r="D75" s="21">
        <v>302.85375842028714</v>
      </c>
      <c r="E75" s="19">
        <v>287.39999999999998</v>
      </c>
      <c r="F75" s="26">
        <f t="shared" si="12"/>
        <v>-5.1027131051288165E-2</v>
      </c>
      <c r="G75" s="22">
        <f t="shared" si="13"/>
        <v>-0.68036174735050892</v>
      </c>
      <c r="H75" s="60" t="str">
        <f t="shared" si="8"/>
        <v/>
      </c>
      <c r="I75" s="19"/>
      <c r="J75" s="26">
        <f t="shared" si="9"/>
        <v>-2.6205798067680083E-2</v>
      </c>
      <c r="K75" s="47">
        <v>295.13422798133962</v>
      </c>
      <c r="L75" s="47">
        <v>15.108691799904831</v>
      </c>
      <c r="M75" s="42">
        <f t="shared" si="14"/>
        <v>5.1192611250973248E-2</v>
      </c>
      <c r="N75" s="22">
        <f t="shared" si="11"/>
        <v>-0.51190586741522925</v>
      </c>
    </row>
    <row r="76" spans="1:14" ht="18.75" x14ac:dyDescent="0.35">
      <c r="A76" s="44" t="s">
        <v>36</v>
      </c>
      <c r="B76" s="2" t="s">
        <v>55</v>
      </c>
      <c r="C76" s="19" t="s">
        <v>12</v>
      </c>
      <c r="D76" s="21">
        <v>31.45863895680522</v>
      </c>
      <c r="E76" s="19">
        <v>30.9</v>
      </c>
      <c r="F76" s="26">
        <f t="shared" si="12"/>
        <v>-1.7757887032947291E-2</v>
      </c>
      <c r="G76" s="22">
        <f>(E76-D76)/4.53181</f>
        <v>-0.12327060419682685</v>
      </c>
      <c r="H76" s="60" t="str">
        <f t="shared" si="8"/>
        <v/>
      </c>
      <c r="I76" s="19"/>
      <c r="J76" s="26">
        <f t="shared" si="9"/>
        <v>-3.0185942319807459E-2</v>
      </c>
      <c r="K76" s="47">
        <v>31.86177778646887</v>
      </c>
      <c r="L76" s="47">
        <v>6.2129923510420459</v>
      </c>
      <c r="M76" s="42">
        <f t="shared" si="14"/>
        <v>0.19499829522006751</v>
      </c>
      <c r="N76" s="22">
        <f t="shared" si="11"/>
        <v>-0.15480105754637893</v>
      </c>
    </row>
    <row r="77" spans="1:14" ht="18.75" x14ac:dyDescent="0.35">
      <c r="A77" s="44" t="s">
        <v>37</v>
      </c>
      <c r="B77" s="2" t="s">
        <v>55</v>
      </c>
      <c r="C77" s="19" t="s">
        <v>12</v>
      </c>
      <c r="D77" s="21">
        <v>68.68272546765597</v>
      </c>
      <c r="E77" s="19">
        <v>63.7</v>
      </c>
      <c r="F77" s="26">
        <f t="shared" si="12"/>
        <v>-7.2546996842785885E-2</v>
      </c>
      <c r="G77" s="22">
        <f t="shared" si="13"/>
        <v>-0.96729329123714525</v>
      </c>
      <c r="H77" s="60" t="str">
        <f t="shared" si="8"/>
        <v/>
      </c>
      <c r="I77" s="19"/>
      <c r="J77" s="26">
        <f t="shared" si="9"/>
        <v>-4.923144857766671E-2</v>
      </c>
      <c r="K77" s="48">
        <v>66.998429748970878</v>
      </c>
      <c r="L77" s="49">
        <v>5.3563465709138791</v>
      </c>
      <c r="M77" s="42">
        <f t="shared" si="14"/>
        <v>7.9947344900216183E-2</v>
      </c>
      <c r="N77" s="22">
        <f t="shared" si="11"/>
        <v>-0.61579841881069874</v>
      </c>
    </row>
    <row r="78" spans="1:14" ht="18.75" x14ac:dyDescent="0.35">
      <c r="A78" s="44" t="s">
        <v>30</v>
      </c>
      <c r="B78" s="2" t="s">
        <v>56</v>
      </c>
      <c r="C78" s="19" t="s">
        <v>43</v>
      </c>
      <c r="D78" s="21">
        <v>5.1976931925557697</v>
      </c>
      <c r="E78" s="19">
        <v>5.28</v>
      </c>
      <c r="F78" s="40">
        <f t="shared" ref="F78:F84" si="15">(E78-D78)</f>
        <v>8.2306807444230579E-2</v>
      </c>
      <c r="G78" s="22">
        <f t="shared" ref="G78:G84" si="16">(E78-D78)/(0.15)</f>
        <v>0.54871204962820386</v>
      </c>
      <c r="H78" s="60" t="str">
        <f t="shared" si="8"/>
        <v/>
      </c>
      <c r="I78" s="19"/>
      <c r="J78" s="40">
        <f>(E78-K78)</f>
        <v>5.0457574824273266E-2</v>
      </c>
      <c r="K78" s="47">
        <v>5.229542425175727</v>
      </c>
      <c r="L78" s="47">
        <v>4.4936383218001259E-2</v>
      </c>
      <c r="M78" s="42">
        <f t="shared" si="14"/>
        <v>8.5927944673842606E-3</v>
      </c>
      <c r="N78" s="22">
        <f t="shared" si="11"/>
        <v>1.1228668444339831</v>
      </c>
    </row>
    <row r="79" spans="1:14" ht="18.75" x14ac:dyDescent="0.35">
      <c r="A79" s="44" t="s">
        <v>31</v>
      </c>
      <c r="B79" s="2" t="s">
        <v>56</v>
      </c>
      <c r="C79" s="19" t="s">
        <v>43</v>
      </c>
      <c r="D79" s="21">
        <v>12.460942046080051</v>
      </c>
      <c r="E79" s="19">
        <v>12.5</v>
      </c>
      <c r="F79" s="40">
        <f t="shared" si="15"/>
        <v>3.9057953919948929E-2</v>
      </c>
      <c r="G79" s="22">
        <f t="shared" si="16"/>
        <v>0.26038635946632621</v>
      </c>
      <c r="H79" s="60" t="str">
        <f t="shared" si="8"/>
        <v/>
      </c>
      <c r="I79" s="19"/>
      <c r="J79" s="40">
        <f t="shared" ref="J79:J84" si="17">(E79-K79)</f>
        <v>-1.1393779936435422E-2</v>
      </c>
      <c r="K79" s="47">
        <v>12.511393779936435</v>
      </c>
      <c r="L79" s="47">
        <v>8.8323213824947733E-2</v>
      </c>
      <c r="M79" s="42">
        <f t="shared" si="14"/>
        <v>7.0594224255482157E-3</v>
      </c>
      <c r="N79" s="22">
        <f t="shared" si="11"/>
        <v>-0.12900096637127961</v>
      </c>
    </row>
    <row r="80" spans="1:14" ht="18.75" x14ac:dyDescent="0.35">
      <c r="A80" s="44" t="s">
        <v>32</v>
      </c>
      <c r="B80" s="2" t="s">
        <v>56</v>
      </c>
      <c r="C80" s="19" t="s">
        <v>43</v>
      </c>
      <c r="D80" s="21">
        <v>3.7502306465514965</v>
      </c>
      <c r="E80" s="19">
        <v>3.85</v>
      </c>
      <c r="F80" s="40">
        <f t="shared" si="15"/>
        <v>9.9769353448503573E-2</v>
      </c>
      <c r="G80" s="22">
        <f t="shared" si="16"/>
        <v>0.66512902299002385</v>
      </c>
      <c r="H80" s="60" t="str">
        <f t="shared" si="8"/>
        <v/>
      </c>
      <c r="I80" s="19"/>
      <c r="J80" s="40">
        <f t="shared" si="17"/>
        <v>4.1999999898599594E-2</v>
      </c>
      <c r="K80" s="47">
        <v>3.8080000001014005</v>
      </c>
      <c r="L80" s="47">
        <v>5.7264227090555467E-2</v>
      </c>
      <c r="M80" s="42">
        <f t="shared" si="14"/>
        <v>1.5037874760774847E-2</v>
      </c>
      <c r="N80" s="22">
        <f t="shared" si="11"/>
        <v>0.73344218602972489</v>
      </c>
    </row>
    <row r="81" spans="1:14" ht="18.75" x14ac:dyDescent="0.35">
      <c r="A81" s="44" t="s">
        <v>33</v>
      </c>
      <c r="B81" s="2" t="s">
        <v>56</v>
      </c>
      <c r="C81" s="19" t="s">
        <v>43</v>
      </c>
      <c r="D81" s="21">
        <v>16.039431959406855</v>
      </c>
      <c r="E81" s="19">
        <v>16</v>
      </c>
      <c r="F81" s="40">
        <f t="shared" si="15"/>
        <v>-3.9431959406854844E-2</v>
      </c>
      <c r="G81" s="22">
        <f t="shared" si="16"/>
        <v>-0.26287972937903231</v>
      </c>
      <c r="H81" s="60" t="str">
        <f t="shared" si="8"/>
        <v/>
      </c>
      <c r="I81" s="19"/>
      <c r="J81" s="40">
        <f t="shared" si="17"/>
        <v>-7.6437172646734552E-2</v>
      </c>
      <c r="K81" s="47">
        <v>16.076437172646735</v>
      </c>
      <c r="L81" s="47">
        <v>8.4789459680824589E-2</v>
      </c>
      <c r="M81" s="42">
        <f t="shared" si="14"/>
        <v>5.2741449346183295E-3</v>
      </c>
      <c r="N81" s="22">
        <f t="shared" si="11"/>
        <v>-0.90149380517895983</v>
      </c>
    </row>
    <row r="82" spans="1:14" ht="18.75" x14ac:dyDescent="0.35">
      <c r="A82" s="44" t="s">
        <v>34</v>
      </c>
      <c r="B82" s="2" t="s">
        <v>56</v>
      </c>
      <c r="C82" s="19" t="s">
        <v>43</v>
      </c>
      <c r="D82" s="21">
        <v>8.2443325194408921</v>
      </c>
      <c r="E82" s="19">
        <v>8.26</v>
      </c>
      <c r="F82" s="40">
        <f t="shared" si="15"/>
        <v>1.5667480559107716E-2</v>
      </c>
      <c r="G82" s="22">
        <f t="shared" si="16"/>
        <v>0.10444987039405144</v>
      </c>
      <c r="H82" s="60" t="str">
        <f t="shared" si="8"/>
        <v/>
      </c>
      <c r="I82" s="19"/>
      <c r="J82" s="40">
        <f t="shared" si="17"/>
        <v>-1.0515672218053496E-2</v>
      </c>
      <c r="K82" s="48">
        <v>8.2705156722180533</v>
      </c>
      <c r="L82" s="49">
        <v>5.2209333337318052E-2</v>
      </c>
      <c r="M82" s="42">
        <f t="shared" si="14"/>
        <v>6.3127059311062442E-3</v>
      </c>
      <c r="N82" s="22">
        <f t="shared" si="11"/>
        <v>-0.20141364667717621</v>
      </c>
    </row>
    <row r="83" spans="1:14" ht="18.75" x14ac:dyDescent="0.35">
      <c r="A83" s="44" t="s">
        <v>35</v>
      </c>
      <c r="B83" s="2" t="s">
        <v>56</v>
      </c>
      <c r="C83" s="19" t="s">
        <v>43</v>
      </c>
      <c r="D83" s="21">
        <v>20.940102272348167</v>
      </c>
      <c r="E83" s="19">
        <v>20.8</v>
      </c>
      <c r="F83" s="40">
        <f t="shared" si="15"/>
        <v>-0.14010227234816597</v>
      </c>
      <c r="G83" s="22">
        <f t="shared" si="16"/>
        <v>-0.93401514898777316</v>
      </c>
      <c r="H83" s="60" t="str">
        <f t="shared" si="8"/>
        <v/>
      </c>
      <c r="I83" s="19"/>
      <c r="J83" s="40">
        <f t="shared" si="17"/>
        <v>-0.14495365972215879</v>
      </c>
      <c r="K83" s="47">
        <v>20.94495365972216</v>
      </c>
      <c r="L83" s="47">
        <v>6.0416704674286746E-2</v>
      </c>
      <c r="M83" s="42">
        <f t="shared" si="14"/>
        <v>2.8845470682740191E-3</v>
      </c>
      <c r="N83" s="22">
        <f t="shared" si="11"/>
        <v>-2.399231479168225</v>
      </c>
    </row>
    <row r="84" spans="1:14" ht="18.75" x14ac:dyDescent="0.35">
      <c r="A84" s="44" t="s">
        <v>36</v>
      </c>
      <c r="B84" s="2" t="s">
        <v>56</v>
      </c>
      <c r="C84" s="19" t="s">
        <v>43</v>
      </c>
      <c r="D84" s="21">
        <v>20.934026079869604</v>
      </c>
      <c r="E84" s="19">
        <v>20.8</v>
      </c>
      <c r="F84" s="40">
        <f t="shared" si="15"/>
        <v>-0.13402607986960291</v>
      </c>
      <c r="G84" s="22">
        <f t="shared" si="16"/>
        <v>-0.8935071991306861</v>
      </c>
      <c r="H84" s="60" t="str">
        <f t="shared" si="8"/>
        <v/>
      </c>
      <c r="I84" s="19"/>
      <c r="J84" s="40">
        <f t="shared" si="17"/>
        <v>-0.16014774082078631</v>
      </c>
      <c r="K84" s="47">
        <v>20.960147740820787</v>
      </c>
      <c r="L84" s="47">
        <v>5.8378769300559241E-2</v>
      </c>
      <c r="M84" s="42">
        <f t="shared" si="14"/>
        <v>2.7852269946964203E-3</v>
      </c>
      <c r="N84" s="22">
        <f>(E84-K84)/L84</f>
        <v>-2.7432531164930221</v>
      </c>
    </row>
    <row r="85" spans="1:14" ht="18.75" x14ac:dyDescent="0.35">
      <c r="A85" s="44" t="s">
        <v>31</v>
      </c>
      <c r="B85" s="2" t="s">
        <v>57</v>
      </c>
      <c r="C85" s="19" t="s">
        <v>50</v>
      </c>
      <c r="D85" s="21">
        <v>5.0559711409923729</v>
      </c>
      <c r="E85" s="19">
        <v>5.09</v>
      </c>
      <c r="F85" s="26">
        <f>(E85-D85)/D85</f>
        <v>6.7304298340887846E-3</v>
      </c>
      <c r="G85" s="22">
        <f>(E85-D85)/(0.075*D85)</f>
        <v>8.9739064454517126E-2</v>
      </c>
      <c r="H85" s="60" t="str">
        <f t="shared" si="8"/>
        <v/>
      </c>
      <c r="I85" s="19"/>
      <c r="J85" s="26">
        <f t="shared" si="9"/>
        <v>-4.0357050605217973E-3</v>
      </c>
      <c r="K85" s="47">
        <v>5.1106249750743364</v>
      </c>
      <c r="L85" s="47">
        <v>0.1292310802072065</v>
      </c>
      <c r="M85" s="42">
        <f t="shared" si="14"/>
        <v>2.5286746892502474E-2</v>
      </c>
      <c r="N85" s="22">
        <f t="shared" si="11"/>
        <v>-0.15959763735834223</v>
      </c>
    </row>
    <row r="86" spans="1:14" ht="18.75" x14ac:dyDescent="0.35">
      <c r="A86" s="44" t="s">
        <v>32</v>
      </c>
      <c r="B86" s="2" t="s">
        <v>57</v>
      </c>
      <c r="C86" s="19" t="s">
        <v>50</v>
      </c>
      <c r="D86" s="21">
        <v>4.0534273858831273</v>
      </c>
      <c r="E86" s="19">
        <v>4.09</v>
      </c>
      <c r="F86" s="26">
        <f>(E86-D86)/D86</f>
        <v>9.0226395184095243E-3</v>
      </c>
      <c r="G86" s="22">
        <f>(E86-D86)/(0.075*D86)</f>
        <v>0.12030186024546032</v>
      </c>
      <c r="H86" s="60" t="str">
        <f t="shared" si="8"/>
        <v/>
      </c>
      <c r="I86" s="19"/>
      <c r="J86" s="26">
        <f t="shared" si="9"/>
        <v>-1.0105601229554178E-2</v>
      </c>
      <c r="K86" s="47">
        <v>4.1317538568560597</v>
      </c>
      <c r="L86" s="47">
        <v>9.928598085693488E-2</v>
      </c>
      <c r="M86" s="42">
        <f t="shared" si="14"/>
        <v>2.4029984431958324E-2</v>
      </c>
      <c r="N86" s="22">
        <f t="shared" si="11"/>
        <v>-0.42054131404739414</v>
      </c>
    </row>
    <row r="87" spans="1:14" x14ac:dyDescent="0.25">
      <c r="A87" s="46"/>
      <c r="B87" s="2"/>
      <c r="C87" s="28"/>
      <c r="F87" s="19"/>
      <c r="G87" s="26"/>
      <c r="H87" s="32"/>
      <c r="J87" s="42"/>
      <c r="M87" s="22"/>
    </row>
    <row r="89" spans="1:14" x14ac:dyDescent="0.25">
      <c r="F89" s="68" t="s">
        <v>58</v>
      </c>
      <c r="G89" s="68"/>
      <c r="H89" s="50">
        <f>COUNTA(G8:G86)</f>
        <v>39</v>
      </c>
    </row>
    <row r="90" spans="1:14" x14ac:dyDescent="0.25">
      <c r="F90" s="68" t="s">
        <v>59</v>
      </c>
      <c r="G90" s="68"/>
      <c r="H90" s="50">
        <f>COUNTIF(H8:H86,"=X")</f>
        <v>0</v>
      </c>
    </row>
    <row r="91" spans="1:14" x14ac:dyDescent="0.25">
      <c r="F91" s="68" t="s">
        <v>67</v>
      </c>
      <c r="G91" s="68"/>
      <c r="H91" s="50">
        <f>COUNTIF(H8:H86,"=XX")</f>
        <v>0</v>
      </c>
    </row>
  </sheetData>
  <sheetProtection password="DC07" sheet="1" objects="1" scenarios="1" selectLockedCells="1" selectUnlockedCells="1"/>
  <mergeCells count="9">
    <mergeCell ref="D1:E1"/>
    <mergeCell ref="F91:G91"/>
    <mergeCell ref="F3:H3"/>
    <mergeCell ref="J3:N3"/>
    <mergeCell ref="A7:D7"/>
    <mergeCell ref="A50:H50"/>
    <mergeCell ref="A63:G63"/>
    <mergeCell ref="F89:G89"/>
    <mergeCell ref="F90:G90"/>
  </mergeCells>
  <pageMargins left="0.75" right="0.75" top="1" bottom="1" header="0.5" footer="0.5"/>
  <pageSetup paperSize="9" scale="57" orientation="portrait" r:id="rId1"/>
  <headerFooter alignWithMargins="0">
    <oddHeader>&amp;CDefinitieve rapportering resultaten LABS 2012 - v1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3"/>
  <dimension ref="A1:O78"/>
  <sheetViews>
    <sheetView topLeftCell="A7" zoomScale="75" zoomScaleNormal="75" workbookViewId="0">
      <selection activeCell="E3" sqref="E3"/>
    </sheetView>
  </sheetViews>
  <sheetFormatPr defaultRowHeight="15.75" x14ac:dyDescent="0.25"/>
  <cols>
    <col min="1" max="1" width="19.85546875" style="17" bestFit="1" customWidth="1"/>
    <col min="2" max="2" width="26.5703125" style="24" bestFit="1" customWidth="1"/>
    <col min="3" max="3" width="16.5703125" style="19" bestFit="1" customWidth="1"/>
    <col min="4" max="4" width="12.7109375" style="21" bestFit="1" customWidth="1"/>
    <col min="5" max="5" width="10.28515625" style="29" bestFit="1" customWidth="1"/>
    <col min="6" max="6" width="14.5703125" style="25" bestFit="1" customWidth="1"/>
    <col min="7" max="7" width="9.85546875" style="18" bestFit="1" customWidth="1"/>
    <col min="8" max="8" width="12.140625" style="19" bestFit="1" customWidth="1"/>
    <col min="9" max="9" width="9.140625" style="20"/>
    <col min="10" max="10" width="14.5703125" style="21" bestFit="1" customWidth="1"/>
    <col min="11" max="11" width="7.5703125" style="22" bestFit="1" customWidth="1"/>
    <col min="12" max="12" width="10.85546875" style="22" bestFit="1" customWidth="1"/>
    <col min="13" max="14" width="10.85546875" style="17" bestFit="1" customWidth="1"/>
    <col min="15" max="16384" width="9.140625" style="17"/>
  </cols>
  <sheetData>
    <row r="1" spans="1:15" x14ac:dyDescent="0.25">
      <c r="A1" s="1" t="s">
        <v>44</v>
      </c>
      <c r="B1" s="2"/>
      <c r="C1" s="3" t="s">
        <v>45</v>
      </c>
      <c r="D1" s="67" t="s">
        <v>68</v>
      </c>
      <c r="E1" s="67"/>
      <c r="F1" s="5">
        <v>21</v>
      </c>
    </row>
    <row r="2" spans="1:15" x14ac:dyDescent="0.25">
      <c r="B2" s="6"/>
      <c r="C2" s="23"/>
      <c r="D2" s="4"/>
      <c r="F2" s="5"/>
    </row>
    <row r="3" spans="1:15" ht="47.25" customHeight="1" x14ac:dyDescent="0.25">
      <c r="A3" s="52"/>
      <c r="B3" s="52"/>
      <c r="C3" s="52"/>
      <c r="D3" s="52"/>
      <c r="E3" s="52"/>
      <c r="F3" s="69" t="s">
        <v>60</v>
      </c>
      <c r="G3" s="69"/>
      <c r="H3" s="69"/>
      <c r="I3" s="53"/>
      <c r="J3" s="70" t="s">
        <v>61</v>
      </c>
      <c r="K3" s="70"/>
      <c r="L3" s="70"/>
      <c r="M3" s="70"/>
      <c r="N3" s="70"/>
      <c r="O3" s="22"/>
    </row>
    <row r="4" spans="1:15" s="9" customFormat="1" x14ac:dyDescent="0.25">
      <c r="A4" s="1" t="s">
        <v>0</v>
      </c>
      <c r="B4" s="6" t="s">
        <v>1</v>
      </c>
      <c r="C4" s="7" t="s">
        <v>2</v>
      </c>
      <c r="D4" s="8" t="s">
        <v>3</v>
      </c>
      <c r="E4" s="9" t="s">
        <v>4</v>
      </c>
      <c r="F4" s="10" t="s">
        <v>5</v>
      </c>
      <c r="G4" s="11" t="s">
        <v>9</v>
      </c>
      <c r="H4" s="12" t="s">
        <v>10</v>
      </c>
      <c r="I4" s="12"/>
      <c r="J4" s="10" t="s">
        <v>5</v>
      </c>
      <c r="K4" s="13" t="s">
        <v>6</v>
      </c>
      <c r="L4" s="12" t="s">
        <v>7</v>
      </c>
      <c r="M4" s="14" t="s">
        <v>8</v>
      </c>
      <c r="N4" s="12" t="s">
        <v>9</v>
      </c>
    </row>
    <row r="5" spans="1:15" s="9" customFormat="1" x14ac:dyDescent="0.25">
      <c r="A5" s="1"/>
      <c r="B5" s="6"/>
      <c r="C5" s="7"/>
      <c r="D5" s="15"/>
      <c r="F5" s="10" t="s">
        <v>11</v>
      </c>
      <c r="G5" s="10" t="s">
        <v>11</v>
      </c>
      <c r="J5" s="10" t="s">
        <v>51</v>
      </c>
      <c r="K5" s="13"/>
      <c r="L5" s="12" t="s">
        <v>52</v>
      </c>
      <c r="M5" s="12" t="s">
        <v>52</v>
      </c>
      <c r="N5" s="12" t="s">
        <v>52</v>
      </c>
    </row>
    <row r="6" spans="1:15" x14ac:dyDescent="0.25">
      <c r="E6" s="25"/>
      <c r="F6" s="17"/>
      <c r="G6" s="17"/>
      <c r="H6" s="25"/>
      <c r="I6" s="25"/>
      <c r="J6" s="18"/>
      <c r="K6" s="19"/>
      <c r="L6" s="20"/>
      <c r="M6" s="21"/>
      <c r="N6" s="22"/>
    </row>
    <row r="7" spans="1:15" x14ac:dyDescent="0.25">
      <c r="A7" s="71" t="s">
        <v>46</v>
      </c>
      <c r="B7" s="71"/>
      <c r="C7" s="71"/>
      <c r="D7" s="71"/>
      <c r="E7" s="25"/>
      <c r="F7" s="17"/>
      <c r="G7" s="17"/>
      <c r="H7" s="25"/>
      <c r="I7" s="25"/>
      <c r="J7" s="26"/>
      <c r="K7" s="19"/>
      <c r="L7" s="20"/>
      <c r="M7" s="21"/>
      <c r="N7" s="22"/>
    </row>
    <row r="8" spans="1:15" ht="13.5" customHeight="1" x14ac:dyDescent="0.25">
      <c r="A8" s="1" t="s">
        <v>13</v>
      </c>
      <c r="B8" s="27" t="s">
        <v>14</v>
      </c>
      <c r="C8" s="28" t="s">
        <v>15</v>
      </c>
      <c r="D8" s="21">
        <v>84.43</v>
      </c>
      <c r="E8" s="16">
        <v>86</v>
      </c>
      <c r="F8" s="38">
        <f>(E8-D8)/D8</f>
        <v>1.8595286035769196E-2</v>
      </c>
      <c r="G8" s="22">
        <f>(E8-D8)/(D8*0.04)</f>
        <v>0.46488215089422985</v>
      </c>
      <c r="H8" s="60" t="str">
        <f t="shared" ref="H8:H48" si="0">IF(ABS(G8)&gt;2,IF(ABS(G8)&gt;3,"XX","X"),"")</f>
        <v/>
      </c>
      <c r="I8" s="29"/>
      <c r="J8" s="30"/>
      <c r="K8" s="31"/>
      <c r="L8" s="20"/>
      <c r="M8" s="21"/>
      <c r="N8" s="22"/>
    </row>
    <row r="9" spans="1:15" x14ac:dyDescent="0.25">
      <c r="A9" s="1" t="s">
        <v>16</v>
      </c>
      <c r="B9" s="27" t="s">
        <v>17</v>
      </c>
      <c r="C9" s="28" t="s">
        <v>18</v>
      </c>
      <c r="D9" s="21">
        <v>130.69999999999999</v>
      </c>
      <c r="E9" s="32">
        <v>129.69999999999999</v>
      </c>
      <c r="F9" s="40">
        <f>E9-D9</f>
        <v>-1</v>
      </c>
      <c r="G9" s="22">
        <f>(E9-D9)/1</f>
        <v>-1</v>
      </c>
      <c r="H9" s="60" t="str">
        <f t="shared" si="0"/>
        <v/>
      </c>
      <c r="I9" s="32"/>
      <c r="J9" s="32"/>
      <c r="K9" s="31"/>
      <c r="L9" s="20"/>
      <c r="M9" s="21"/>
      <c r="N9" s="22"/>
    </row>
    <row r="10" spans="1:15" x14ac:dyDescent="0.25">
      <c r="A10" s="1"/>
      <c r="B10" s="27"/>
      <c r="C10" s="28"/>
      <c r="D10" s="17"/>
      <c r="E10" s="17"/>
      <c r="F10" s="37"/>
      <c r="G10" s="22"/>
      <c r="H10" s="60" t="str">
        <f t="shared" si="0"/>
        <v/>
      </c>
      <c r="I10" s="29"/>
      <c r="J10" s="30"/>
      <c r="K10" s="19"/>
      <c r="L10" s="20"/>
      <c r="M10" s="21"/>
      <c r="N10" s="22"/>
    </row>
    <row r="11" spans="1:15" x14ac:dyDescent="0.25">
      <c r="A11" s="33" t="s">
        <v>19</v>
      </c>
      <c r="B11" s="34" t="s">
        <v>20</v>
      </c>
      <c r="C11" s="35" t="s">
        <v>21</v>
      </c>
      <c r="D11" s="32">
        <v>5.88</v>
      </c>
      <c r="E11" s="32">
        <v>5.53</v>
      </c>
      <c r="F11" s="38">
        <f>(E11-D11)/D11</f>
        <v>-5.9523809523809465E-2</v>
      </c>
      <c r="G11" s="22">
        <f>(E11-D11)/((12.5-0.53*D11)/2/100*D11)</f>
        <v>-1.2686774697090555</v>
      </c>
      <c r="H11" s="60" t="str">
        <f t="shared" si="0"/>
        <v/>
      </c>
      <c r="I11" s="21"/>
      <c r="J11" s="30"/>
      <c r="K11" s="19"/>
      <c r="L11" s="20"/>
      <c r="M11" s="21"/>
      <c r="N11" s="22"/>
    </row>
    <row r="12" spans="1:15" x14ac:dyDescent="0.25">
      <c r="A12" s="33"/>
      <c r="B12" s="34" t="s">
        <v>20</v>
      </c>
      <c r="C12" s="35" t="s">
        <v>21</v>
      </c>
      <c r="D12" s="32">
        <v>5.9</v>
      </c>
      <c r="E12" s="32">
        <v>5.53</v>
      </c>
      <c r="F12" s="38">
        <f t="shared" ref="F12:F16" si="1">(E12-D12)/D12</f>
        <v>-6.2711864406779672E-2</v>
      </c>
      <c r="G12" s="22">
        <f>(E12-D12)/((12.5-0.53*D12)/2/100*D12)</f>
        <v>-1.3381385769077068</v>
      </c>
      <c r="H12" s="60" t="str">
        <f t="shared" si="0"/>
        <v/>
      </c>
      <c r="I12" s="21"/>
      <c r="J12" s="30"/>
      <c r="K12" s="19"/>
      <c r="L12" s="20"/>
      <c r="M12" s="21"/>
      <c r="N12" s="22"/>
    </row>
    <row r="13" spans="1:15" s="20" customFormat="1" x14ac:dyDescent="0.25">
      <c r="A13" s="36"/>
      <c r="B13" s="34" t="s">
        <v>20</v>
      </c>
      <c r="C13" s="35" t="s">
        <v>21</v>
      </c>
      <c r="D13" s="32"/>
      <c r="E13" s="32"/>
      <c r="F13" s="38"/>
      <c r="G13" s="22"/>
      <c r="H13" s="60" t="str">
        <f t="shared" si="0"/>
        <v/>
      </c>
      <c r="I13" s="21"/>
      <c r="J13" s="30"/>
      <c r="K13" s="19"/>
      <c r="M13" s="21"/>
      <c r="N13" s="22"/>
    </row>
    <row r="14" spans="1:15" s="20" customFormat="1" x14ac:dyDescent="0.25">
      <c r="A14" s="36"/>
      <c r="B14" s="34"/>
      <c r="C14" s="35"/>
      <c r="D14" s="32"/>
      <c r="E14" s="32"/>
      <c r="F14" s="38"/>
      <c r="G14" s="22"/>
      <c r="H14" s="60" t="str">
        <f t="shared" si="0"/>
        <v/>
      </c>
      <c r="I14" s="21"/>
      <c r="J14" s="30"/>
      <c r="K14" s="19"/>
      <c r="M14" s="21"/>
      <c r="N14" s="22"/>
    </row>
    <row r="15" spans="1:15" s="20" customFormat="1" x14ac:dyDescent="0.25">
      <c r="A15" s="33" t="s">
        <v>22</v>
      </c>
      <c r="B15" s="34" t="s">
        <v>20</v>
      </c>
      <c r="C15" s="35" t="s">
        <v>21</v>
      </c>
      <c r="D15" s="32">
        <v>10.78</v>
      </c>
      <c r="E15" s="32">
        <v>10.48</v>
      </c>
      <c r="F15" s="38">
        <f t="shared" si="1"/>
        <v>-2.782931354359916E-2</v>
      </c>
      <c r="G15" s="22">
        <f>(E15-D15)/((12.5-0.53*D15)/2/100*D15)</f>
        <v>-0.82012535123918195</v>
      </c>
      <c r="H15" s="60" t="str">
        <f t="shared" si="0"/>
        <v/>
      </c>
      <c r="I15" s="21"/>
      <c r="J15" s="30"/>
      <c r="K15" s="19"/>
      <c r="M15" s="21"/>
      <c r="N15" s="22"/>
    </row>
    <row r="16" spans="1:15" s="20" customFormat="1" x14ac:dyDescent="0.25">
      <c r="A16" s="33"/>
      <c r="B16" s="34" t="s">
        <v>20</v>
      </c>
      <c r="C16" s="35" t="s">
        <v>21</v>
      </c>
      <c r="D16" s="32">
        <v>10.74</v>
      </c>
      <c r="E16" s="32">
        <v>10.57</v>
      </c>
      <c r="F16" s="38">
        <f t="shared" si="1"/>
        <v>-1.5828677839851018E-2</v>
      </c>
      <c r="G16" s="22">
        <f>(E16-D16)/((12.5-0.53*D16)/2/100*D16)</f>
        <v>-0.46501594758515286</v>
      </c>
      <c r="H16" s="60" t="str">
        <f t="shared" si="0"/>
        <v/>
      </c>
      <c r="I16" s="21"/>
      <c r="J16" s="30"/>
      <c r="K16" s="19"/>
      <c r="M16" s="21"/>
      <c r="N16" s="22"/>
    </row>
    <row r="17" spans="1:14" s="20" customFormat="1" x14ac:dyDescent="0.25">
      <c r="A17" s="36"/>
      <c r="B17" s="34" t="s">
        <v>20</v>
      </c>
      <c r="C17" s="35" t="s">
        <v>21</v>
      </c>
      <c r="D17" s="32"/>
      <c r="E17" s="32"/>
      <c r="F17" s="38"/>
      <c r="G17" s="22"/>
      <c r="H17" s="60" t="str">
        <f t="shared" si="0"/>
        <v/>
      </c>
      <c r="I17" s="19"/>
      <c r="J17" s="37"/>
      <c r="K17" s="19"/>
      <c r="M17" s="21"/>
      <c r="N17" s="22"/>
    </row>
    <row r="18" spans="1:14" s="20" customFormat="1" x14ac:dyDescent="0.25">
      <c r="A18" s="36"/>
      <c r="B18" s="34"/>
      <c r="C18" s="35"/>
      <c r="D18" s="17"/>
      <c r="E18" s="17"/>
      <c r="F18" s="37"/>
      <c r="G18" s="22"/>
      <c r="H18" s="60" t="str">
        <f t="shared" si="0"/>
        <v/>
      </c>
      <c r="I18" s="19"/>
      <c r="J18" s="37"/>
      <c r="K18" s="19"/>
      <c r="M18" s="21"/>
      <c r="N18" s="22"/>
    </row>
    <row r="19" spans="1:14" s="20" customFormat="1" x14ac:dyDescent="0.25">
      <c r="A19" s="36"/>
      <c r="B19" s="34"/>
      <c r="C19" s="35"/>
      <c r="D19" s="17"/>
      <c r="E19" s="17"/>
      <c r="F19" s="37"/>
      <c r="G19" s="22"/>
      <c r="H19" s="60" t="str">
        <f t="shared" si="0"/>
        <v/>
      </c>
      <c r="I19" s="19"/>
      <c r="J19" s="37"/>
      <c r="K19" s="19"/>
      <c r="M19" s="21"/>
      <c r="N19" s="22"/>
    </row>
    <row r="20" spans="1:14" s="20" customFormat="1" ht="18" x14ac:dyDescent="0.25">
      <c r="A20" s="9" t="s">
        <v>23</v>
      </c>
      <c r="B20" s="24"/>
      <c r="C20" s="19" t="s">
        <v>53</v>
      </c>
      <c r="D20" s="21">
        <v>10.220000000000001</v>
      </c>
      <c r="E20" s="59">
        <v>9.31</v>
      </c>
      <c r="F20" s="38">
        <f>(E20-D20)/D20</f>
        <v>-8.9041095890410968E-2</v>
      </c>
      <c r="G20" s="22">
        <f>(E20-D20)/(D20*0.075)</f>
        <v>-1.1872146118721463</v>
      </c>
      <c r="H20" s="60" t="str">
        <f t="shared" si="0"/>
        <v/>
      </c>
      <c r="I20" s="32"/>
      <c r="J20" s="30"/>
      <c r="K20" s="31"/>
      <c r="M20" s="21"/>
      <c r="N20" s="22"/>
    </row>
    <row r="21" spans="1:14" s="20" customFormat="1" ht="18" customHeight="1" x14ac:dyDescent="0.25">
      <c r="A21" s="17"/>
      <c r="B21" s="24"/>
      <c r="C21" s="19"/>
      <c r="D21" s="32"/>
      <c r="E21" s="32"/>
      <c r="F21" s="38"/>
      <c r="G21" s="22"/>
      <c r="H21" s="60" t="str">
        <f t="shared" si="0"/>
        <v/>
      </c>
      <c r="I21" s="32"/>
      <c r="J21" s="38"/>
      <c r="K21" s="19"/>
      <c r="M21" s="21"/>
      <c r="N21" s="22"/>
    </row>
    <row r="22" spans="1:14" s="20" customFormat="1" ht="18" customHeight="1" x14ac:dyDescent="0.25">
      <c r="A22" s="17"/>
      <c r="B22" s="24"/>
      <c r="C22" s="19"/>
      <c r="D22" s="17"/>
      <c r="E22" s="17"/>
      <c r="F22" s="37"/>
      <c r="G22" s="22"/>
      <c r="H22" s="60" t="str">
        <f t="shared" si="0"/>
        <v/>
      </c>
      <c r="I22" s="32"/>
      <c r="J22" s="38"/>
      <c r="K22" s="19"/>
      <c r="M22" s="21"/>
      <c r="N22" s="22"/>
    </row>
    <row r="23" spans="1:14" s="20" customFormat="1" x14ac:dyDescent="0.25">
      <c r="A23" s="17"/>
      <c r="B23" s="24"/>
      <c r="C23" s="19"/>
      <c r="D23" s="19"/>
      <c r="E23" s="58"/>
      <c r="F23" s="57"/>
      <c r="G23" s="22"/>
      <c r="H23" s="60" t="str">
        <f t="shared" si="0"/>
        <v/>
      </c>
      <c r="I23" s="29"/>
      <c r="J23" s="38"/>
      <c r="K23" s="19"/>
      <c r="M23" s="21"/>
      <c r="N23" s="22"/>
    </row>
    <row r="24" spans="1:14" s="20" customFormat="1" x14ac:dyDescent="0.25">
      <c r="A24" s="33" t="s">
        <v>47</v>
      </c>
      <c r="B24" s="27"/>
      <c r="C24" s="28"/>
      <c r="D24" s="19"/>
      <c r="E24" s="29"/>
      <c r="F24" s="38"/>
      <c r="G24" s="22"/>
      <c r="H24" s="60" t="str">
        <f t="shared" si="0"/>
        <v/>
      </c>
      <c r="I24" s="29"/>
      <c r="J24" s="38"/>
      <c r="K24" s="19"/>
      <c r="M24" s="21"/>
      <c r="N24" s="22"/>
    </row>
    <row r="25" spans="1:14" s="20" customFormat="1" x14ac:dyDescent="0.25">
      <c r="A25" s="33" t="s">
        <v>24</v>
      </c>
      <c r="B25" s="34" t="s">
        <v>25</v>
      </c>
      <c r="C25" s="35" t="s">
        <v>26</v>
      </c>
      <c r="D25" s="21">
        <v>5.63</v>
      </c>
      <c r="E25" s="41">
        <v>5.7999999999999996E-3</v>
      </c>
      <c r="F25" s="38">
        <f>(E25-D25)/D25</f>
        <v>-0.99896980461811724</v>
      </c>
      <c r="G25" s="22">
        <f>(E25-D25)/(D25*0.075)</f>
        <v>-13.31959739490823</v>
      </c>
      <c r="H25" s="60" t="str">
        <f t="shared" si="0"/>
        <v>XX</v>
      </c>
      <c r="I25" s="29"/>
      <c r="J25" s="38"/>
      <c r="K25" s="19"/>
      <c r="M25" s="21"/>
      <c r="N25" s="22"/>
    </row>
    <row r="26" spans="1:14" s="20" customFormat="1" x14ac:dyDescent="0.25">
      <c r="A26" s="36"/>
      <c r="B26" s="34" t="s">
        <v>25</v>
      </c>
      <c r="C26" s="35" t="s">
        <v>26</v>
      </c>
      <c r="D26" s="21">
        <v>12.2</v>
      </c>
      <c r="E26" s="41">
        <v>1.24E-2</v>
      </c>
      <c r="F26" s="38">
        <f t="shared" ref="F26:F27" si="2">(E26-D26)/D26</f>
        <v>-0.99898360655737706</v>
      </c>
      <c r="G26" s="22">
        <f t="shared" ref="G26:G27" si="3">(E26-D26)/(D26*0.075)</f>
        <v>-13.319781420765029</v>
      </c>
      <c r="H26" s="60" t="str">
        <f t="shared" si="0"/>
        <v>XX</v>
      </c>
      <c r="I26" s="29"/>
      <c r="J26" s="38"/>
      <c r="K26" s="19"/>
      <c r="M26" s="21"/>
      <c r="N26" s="22"/>
    </row>
    <row r="27" spans="1:14" s="20" customFormat="1" x14ac:dyDescent="0.25">
      <c r="A27" s="36"/>
      <c r="B27" s="34" t="s">
        <v>25</v>
      </c>
      <c r="C27" s="35" t="s">
        <v>26</v>
      </c>
      <c r="D27" s="21">
        <v>19.690000000000001</v>
      </c>
      <c r="E27" s="41">
        <v>1.9599999999999999E-2</v>
      </c>
      <c r="F27" s="38">
        <f t="shared" si="2"/>
        <v>-0.9990045708481462</v>
      </c>
      <c r="G27" s="22">
        <f t="shared" si="3"/>
        <v>-13.32006094464195</v>
      </c>
      <c r="H27" s="60" t="str">
        <f t="shared" si="0"/>
        <v>XX</v>
      </c>
      <c r="I27" s="29"/>
      <c r="J27" s="38"/>
      <c r="K27" s="19"/>
      <c r="M27" s="21"/>
      <c r="N27" s="22"/>
    </row>
    <row r="28" spans="1:14" s="20" customFormat="1" x14ac:dyDescent="0.25">
      <c r="A28" s="36"/>
      <c r="B28" s="34" t="s">
        <v>25</v>
      </c>
      <c r="C28" s="35" t="s">
        <v>26</v>
      </c>
      <c r="D28" s="21"/>
      <c r="E28" s="41">
        <v>2.0000000000000001E-4</v>
      </c>
      <c r="F28" s="39"/>
      <c r="G28" s="22"/>
      <c r="H28" s="60" t="str">
        <f t="shared" si="0"/>
        <v/>
      </c>
      <c r="I28" s="29"/>
      <c r="J28" s="38"/>
      <c r="K28" s="19"/>
      <c r="M28" s="21"/>
      <c r="N28" s="22"/>
    </row>
    <row r="29" spans="1:14" s="20" customFormat="1" x14ac:dyDescent="0.25">
      <c r="A29" s="36"/>
      <c r="B29" s="34" t="s">
        <v>25</v>
      </c>
      <c r="C29" s="35" t="s">
        <v>26</v>
      </c>
      <c r="D29" s="21"/>
      <c r="E29" s="41">
        <v>2.0000000000000001E-4</v>
      </c>
      <c r="F29" s="39"/>
      <c r="G29" s="22"/>
      <c r="H29" s="60" t="str">
        <f t="shared" si="0"/>
        <v/>
      </c>
      <c r="I29" s="29"/>
      <c r="J29" s="38"/>
      <c r="K29" s="19"/>
      <c r="M29" s="21"/>
      <c r="N29" s="22"/>
    </row>
    <row r="30" spans="1:14" s="20" customFormat="1" x14ac:dyDescent="0.25">
      <c r="A30" s="36"/>
      <c r="B30" s="34"/>
      <c r="C30" s="35"/>
      <c r="D30" s="21"/>
      <c r="E30" s="41"/>
      <c r="F30" s="39"/>
      <c r="G30" s="22"/>
      <c r="H30" s="60" t="str">
        <f t="shared" si="0"/>
        <v/>
      </c>
      <c r="I30" s="29"/>
      <c r="J30" s="38"/>
      <c r="K30" s="19"/>
      <c r="M30" s="21"/>
      <c r="N30" s="22"/>
    </row>
    <row r="31" spans="1:14" s="20" customFormat="1" x14ac:dyDescent="0.25">
      <c r="A31" s="33" t="s">
        <v>24</v>
      </c>
      <c r="B31" s="34" t="s">
        <v>25</v>
      </c>
      <c r="C31" s="35" t="s">
        <v>26</v>
      </c>
      <c r="D31" s="21"/>
      <c r="E31" s="41"/>
      <c r="F31" s="39"/>
      <c r="G31" s="22"/>
      <c r="H31" s="60" t="str">
        <f t="shared" si="0"/>
        <v/>
      </c>
      <c r="I31" s="29"/>
      <c r="J31" s="38"/>
      <c r="K31" s="19"/>
      <c r="M31" s="21"/>
      <c r="N31" s="22"/>
    </row>
    <row r="32" spans="1:14" s="20" customFormat="1" x14ac:dyDescent="0.25">
      <c r="A32" s="36"/>
      <c r="B32" s="34" t="s">
        <v>25</v>
      </c>
      <c r="C32" s="35" t="s">
        <v>26</v>
      </c>
      <c r="D32" s="21"/>
      <c r="E32" s="41"/>
      <c r="F32" s="39"/>
      <c r="G32" s="22"/>
      <c r="H32" s="60" t="str">
        <f t="shared" si="0"/>
        <v/>
      </c>
      <c r="I32" s="29"/>
      <c r="J32" s="38"/>
      <c r="K32" s="19"/>
      <c r="M32" s="21"/>
      <c r="N32" s="22"/>
    </row>
    <row r="33" spans="1:14" s="20" customFormat="1" x14ac:dyDescent="0.25">
      <c r="A33" s="36"/>
      <c r="B33" s="34" t="s">
        <v>25</v>
      </c>
      <c r="C33" s="35" t="s">
        <v>26</v>
      </c>
      <c r="D33" s="21"/>
      <c r="E33" s="41"/>
      <c r="F33" s="39"/>
      <c r="G33" s="22"/>
      <c r="H33" s="60" t="str">
        <f t="shared" si="0"/>
        <v/>
      </c>
      <c r="I33" s="29"/>
      <c r="J33" s="38"/>
      <c r="K33" s="19"/>
      <c r="M33" s="21"/>
      <c r="N33" s="22"/>
    </row>
    <row r="34" spans="1:14" s="20" customFormat="1" x14ac:dyDescent="0.25">
      <c r="A34" s="36"/>
      <c r="B34" s="34" t="s">
        <v>25</v>
      </c>
      <c r="C34" s="35" t="s">
        <v>26</v>
      </c>
      <c r="D34" s="21"/>
      <c r="E34" s="41"/>
      <c r="F34" s="39"/>
      <c r="G34" s="22"/>
      <c r="H34" s="60" t="str">
        <f t="shared" si="0"/>
        <v/>
      </c>
      <c r="I34" s="29"/>
      <c r="J34" s="38"/>
      <c r="K34" s="19"/>
      <c r="M34" s="21"/>
      <c r="N34" s="22"/>
    </row>
    <row r="35" spans="1:14" s="20" customFormat="1" x14ac:dyDescent="0.25">
      <c r="A35" s="36"/>
      <c r="B35" s="34" t="s">
        <v>25</v>
      </c>
      <c r="C35" s="35" t="s">
        <v>26</v>
      </c>
      <c r="D35" s="21"/>
      <c r="E35" s="41"/>
      <c r="F35" s="39"/>
      <c r="G35" s="22"/>
      <c r="H35" s="60" t="str">
        <f t="shared" si="0"/>
        <v/>
      </c>
      <c r="I35" s="29"/>
      <c r="J35" s="38"/>
      <c r="K35" s="19"/>
      <c r="M35" s="21"/>
      <c r="N35" s="22"/>
    </row>
    <row r="36" spans="1:14" s="20" customFormat="1" x14ac:dyDescent="0.25">
      <c r="A36" s="33"/>
      <c r="B36" s="27"/>
      <c r="C36" s="28"/>
      <c r="D36" s="41"/>
      <c r="E36" s="41"/>
      <c r="F36" s="38"/>
      <c r="G36" s="22"/>
      <c r="H36" s="60" t="str">
        <f t="shared" si="0"/>
        <v/>
      </c>
      <c r="I36" s="29"/>
      <c r="J36" s="38"/>
      <c r="K36" s="19"/>
      <c r="M36" s="21"/>
      <c r="N36" s="22"/>
    </row>
    <row r="37" spans="1:14" s="20" customFormat="1" x14ac:dyDescent="0.25">
      <c r="A37" s="33" t="s">
        <v>27</v>
      </c>
      <c r="B37" s="34" t="s">
        <v>25</v>
      </c>
      <c r="C37" s="35" t="s">
        <v>26</v>
      </c>
      <c r="D37" s="21">
        <v>88.46</v>
      </c>
      <c r="E37" s="61">
        <v>8.8800000000000004E-2</v>
      </c>
      <c r="F37" s="38">
        <f>(E37-D37)/D37</f>
        <v>-0.99899615645489481</v>
      </c>
      <c r="G37" s="22">
        <f>(E37-D37)/(D37*0.05)</f>
        <v>-19.979923129097894</v>
      </c>
      <c r="H37" s="60" t="str">
        <f t="shared" si="0"/>
        <v>XX</v>
      </c>
      <c r="I37" s="21"/>
      <c r="J37" s="39"/>
      <c r="K37" s="31"/>
      <c r="M37" s="21"/>
      <c r="N37" s="22"/>
    </row>
    <row r="38" spans="1:14" s="20" customFormat="1" x14ac:dyDescent="0.25">
      <c r="A38" s="36"/>
      <c r="B38" s="34" t="s">
        <v>25</v>
      </c>
      <c r="C38" s="35" t="s">
        <v>26</v>
      </c>
      <c r="D38" s="21">
        <v>112.18</v>
      </c>
      <c r="E38" s="41">
        <v>0.1124</v>
      </c>
      <c r="F38" s="38">
        <f t="shared" ref="F38:F39" si="4">(E38-D38)/D38</f>
        <v>-0.99899803886610805</v>
      </c>
      <c r="G38" s="22">
        <f t="shared" ref="G38:G39" si="5">(E38-D38)/(D38*0.05)</f>
        <v>-19.979960777322159</v>
      </c>
      <c r="H38" s="60" t="str">
        <f t="shared" si="0"/>
        <v>XX</v>
      </c>
      <c r="I38" s="21"/>
      <c r="J38" s="39"/>
      <c r="K38" s="31"/>
      <c r="M38" s="21"/>
      <c r="N38" s="22"/>
    </row>
    <row r="39" spans="1:14" s="20" customFormat="1" x14ac:dyDescent="0.25">
      <c r="A39" s="36"/>
      <c r="B39" s="34" t="s">
        <v>25</v>
      </c>
      <c r="C39" s="35" t="s">
        <v>26</v>
      </c>
      <c r="D39" s="21">
        <v>204.79</v>
      </c>
      <c r="E39" s="41">
        <v>0.20430000000000001</v>
      </c>
      <c r="F39" s="38">
        <f t="shared" si="4"/>
        <v>-0.99900239269495583</v>
      </c>
      <c r="G39" s="22">
        <f t="shared" si="5"/>
        <v>-19.980047853899116</v>
      </c>
      <c r="H39" s="60" t="str">
        <f t="shared" si="0"/>
        <v>XX</v>
      </c>
      <c r="I39" s="21"/>
      <c r="J39" s="39"/>
      <c r="K39" s="40"/>
      <c r="M39" s="21"/>
      <c r="N39" s="22"/>
    </row>
    <row r="40" spans="1:14" s="20" customFormat="1" x14ac:dyDescent="0.25">
      <c r="A40" s="36"/>
      <c r="B40" s="34" t="s">
        <v>25</v>
      </c>
      <c r="C40" s="35" t="s">
        <v>26</v>
      </c>
      <c r="D40" s="21"/>
      <c r="E40" s="41">
        <v>2.0000000000000001E-4</v>
      </c>
      <c r="F40" s="39"/>
      <c r="G40" s="22"/>
      <c r="H40" s="60" t="str">
        <f t="shared" si="0"/>
        <v/>
      </c>
      <c r="I40" s="21"/>
      <c r="J40" s="39"/>
      <c r="K40" s="21"/>
      <c r="M40" s="21"/>
      <c r="N40" s="22"/>
    </row>
    <row r="41" spans="1:14" s="20" customFormat="1" x14ac:dyDescent="0.25">
      <c r="A41" s="36"/>
      <c r="B41" s="34" t="s">
        <v>25</v>
      </c>
      <c r="C41" s="35" t="s">
        <v>26</v>
      </c>
      <c r="D41" s="21"/>
      <c r="E41" s="41">
        <v>2.0000000000000001E-4</v>
      </c>
      <c r="F41" s="39"/>
      <c r="G41" s="22"/>
      <c r="H41" s="60" t="str">
        <f t="shared" si="0"/>
        <v/>
      </c>
      <c r="I41" s="21"/>
      <c r="J41" s="39"/>
      <c r="K41" s="21"/>
      <c r="M41" s="21"/>
      <c r="N41" s="22"/>
    </row>
    <row r="42" spans="1:14" s="20" customFormat="1" x14ac:dyDescent="0.25">
      <c r="A42" s="36"/>
      <c r="B42" s="34"/>
      <c r="C42" s="35"/>
      <c r="D42" s="19"/>
      <c r="E42" s="58"/>
      <c r="F42" s="57"/>
      <c r="G42" s="22"/>
      <c r="H42" s="60" t="str">
        <f t="shared" si="0"/>
        <v/>
      </c>
      <c r="I42" s="21"/>
      <c r="J42" s="39"/>
      <c r="K42" s="21"/>
      <c r="M42" s="21"/>
      <c r="N42" s="22"/>
    </row>
    <row r="43" spans="1:14" s="20" customFormat="1" x14ac:dyDescent="0.25">
      <c r="A43" s="33" t="s">
        <v>27</v>
      </c>
      <c r="B43" s="34" t="s">
        <v>25</v>
      </c>
      <c r="C43" s="35" t="s">
        <v>26</v>
      </c>
      <c r="D43" s="19"/>
      <c r="E43" s="29"/>
      <c r="F43" s="57"/>
      <c r="G43" s="22"/>
      <c r="H43" s="60" t="str">
        <f t="shared" si="0"/>
        <v/>
      </c>
      <c r="I43" s="19"/>
      <c r="J43" s="39"/>
      <c r="K43" s="21"/>
      <c r="M43" s="21"/>
      <c r="N43" s="22"/>
    </row>
    <row r="44" spans="1:14" s="20" customFormat="1" x14ac:dyDescent="0.25">
      <c r="A44" s="36"/>
      <c r="B44" s="34" t="s">
        <v>25</v>
      </c>
      <c r="C44" s="35" t="s">
        <v>26</v>
      </c>
      <c r="D44" s="19"/>
      <c r="E44" s="29"/>
      <c r="F44" s="57"/>
      <c r="G44" s="22"/>
      <c r="H44" s="60" t="str">
        <f t="shared" si="0"/>
        <v/>
      </c>
      <c r="I44" s="21"/>
      <c r="J44" s="39"/>
      <c r="K44" s="41"/>
      <c r="M44" s="21"/>
      <c r="N44" s="22"/>
    </row>
    <row r="45" spans="1:14" s="22" customFormat="1" x14ac:dyDescent="0.25">
      <c r="A45" s="36"/>
      <c r="B45" s="34" t="s">
        <v>25</v>
      </c>
      <c r="C45" s="35" t="s">
        <v>26</v>
      </c>
      <c r="D45" s="19"/>
      <c r="E45" s="29"/>
      <c r="F45" s="57"/>
      <c r="H45" s="60" t="str">
        <f t="shared" si="0"/>
        <v/>
      </c>
      <c r="I45" s="21"/>
      <c r="J45" s="39"/>
      <c r="K45" s="21"/>
      <c r="L45" s="20"/>
      <c r="M45" s="21"/>
    </row>
    <row r="46" spans="1:14" s="22" customFormat="1" x14ac:dyDescent="0.25">
      <c r="A46" s="36"/>
      <c r="B46" s="34" t="s">
        <v>25</v>
      </c>
      <c r="C46" s="35" t="s">
        <v>26</v>
      </c>
      <c r="D46" s="19"/>
      <c r="E46" s="29"/>
      <c r="F46" s="38"/>
      <c r="G46" s="21"/>
      <c r="H46" s="60" t="str">
        <f t="shared" si="0"/>
        <v/>
      </c>
      <c r="I46" s="21"/>
      <c r="J46" s="39"/>
      <c r="K46" s="21"/>
      <c r="L46" s="20"/>
      <c r="M46" s="21"/>
    </row>
    <row r="47" spans="1:14" s="22" customFormat="1" x14ac:dyDescent="0.25">
      <c r="A47" s="36"/>
      <c r="B47" s="34" t="s">
        <v>25</v>
      </c>
      <c r="C47" s="35" t="s">
        <v>26</v>
      </c>
      <c r="D47" s="19"/>
      <c r="E47" s="29"/>
      <c r="F47" s="57"/>
      <c r="G47" s="21"/>
      <c r="H47" s="60" t="str">
        <f t="shared" si="0"/>
        <v/>
      </c>
      <c r="I47" s="21"/>
      <c r="J47" s="39"/>
      <c r="K47" s="21"/>
      <c r="L47" s="20"/>
      <c r="M47" s="21"/>
    </row>
    <row r="48" spans="1:14" s="22" customFormat="1" x14ac:dyDescent="0.25">
      <c r="A48" s="36"/>
      <c r="B48" s="34"/>
      <c r="C48" s="35"/>
      <c r="E48" s="39"/>
      <c r="H48" s="60" t="str">
        <f t="shared" si="0"/>
        <v/>
      </c>
      <c r="I48" s="39"/>
      <c r="J48" s="21"/>
      <c r="K48" s="21"/>
      <c r="L48" s="20"/>
      <c r="M48" s="21"/>
    </row>
    <row r="49" spans="1:14" x14ac:dyDescent="0.25">
      <c r="E49" s="25"/>
      <c r="F49" s="26"/>
      <c r="G49" s="22"/>
      <c r="H49" s="16" t="str">
        <f t="shared" ref="H49:H73" si="6">IF(ABS(G49)&gt;2,IF(ABS(G49)&gt;3,"XX","X"),"")</f>
        <v/>
      </c>
      <c r="I49" s="25"/>
      <c r="J49" s="26"/>
      <c r="K49" s="19"/>
      <c r="L49" s="20"/>
      <c r="M49" s="42"/>
      <c r="N49" s="22"/>
    </row>
    <row r="50" spans="1:14" x14ac:dyDescent="0.25">
      <c r="A50" s="71" t="s">
        <v>49</v>
      </c>
      <c r="B50" s="71"/>
      <c r="C50" s="71"/>
      <c r="D50" s="71"/>
      <c r="E50" s="71"/>
      <c r="F50" s="71"/>
      <c r="G50" s="71"/>
      <c r="H50" s="16" t="str">
        <f t="shared" si="6"/>
        <v/>
      </c>
      <c r="I50" s="25"/>
      <c r="J50" s="26"/>
      <c r="K50" s="19"/>
      <c r="L50" s="20"/>
      <c r="M50" s="42"/>
      <c r="N50" s="22"/>
    </row>
    <row r="51" spans="1:14" x14ac:dyDescent="0.25">
      <c r="A51" s="33"/>
      <c r="E51" s="25"/>
      <c r="F51" s="26"/>
      <c r="G51" s="22"/>
      <c r="H51" s="16" t="str">
        <f t="shared" si="6"/>
        <v/>
      </c>
      <c r="I51" s="25"/>
      <c r="J51" s="26"/>
      <c r="K51" s="19"/>
      <c r="L51" s="20"/>
      <c r="M51" s="42"/>
      <c r="N51" s="22"/>
    </row>
    <row r="52" spans="1:14" x14ac:dyDescent="0.25">
      <c r="A52" s="44" t="s">
        <v>28</v>
      </c>
      <c r="B52" s="45" t="s">
        <v>42</v>
      </c>
      <c r="C52" s="19" t="s">
        <v>12</v>
      </c>
      <c r="D52" s="21">
        <v>130.09473586402876</v>
      </c>
      <c r="E52" s="19">
        <v>126.25</v>
      </c>
      <c r="F52" s="26">
        <f t="shared" ref="F52:F64" si="7">(E52-D52)/D52</f>
        <v>-2.9553354626486728E-2</v>
      </c>
      <c r="G52" s="22">
        <f t="shared" ref="G52:G64" si="8">(E52-D52)/(0.075*D52)</f>
        <v>-0.39404472835315635</v>
      </c>
      <c r="H52" s="60" t="str">
        <f t="shared" si="6"/>
        <v/>
      </c>
      <c r="I52" s="19"/>
      <c r="J52" s="26">
        <f t="shared" ref="J52:J73" si="9">(E52-K52)/K52</f>
        <v>-3.226170375182074E-2</v>
      </c>
      <c r="K52" s="47">
        <v>130.45882392942195</v>
      </c>
      <c r="L52" s="47">
        <v>2.442515630067283</v>
      </c>
      <c r="M52" s="42">
        <f>(L52/K52)</f>
        <v>1.8722502292284043E-2</v>
      </c>
      <c r="N52" s="22">
        <f t="shared" ref="N52:N73" si="10">(E52-K52)/L52</f>
        <v>-1.7231512779740183</v>
      </c>
    </row>
    <row r="53" spans="1:14" x14ac:dyDescent="0.25">
      <c r="A53" s="44" t="s">
        <v>32</v>
      </c>
      <c r="B53" s="45" t="s">
        <v>42</v>
      </c>
      <c r="C53" s="19" t="s">
        <v>12</v>
      </c>
      <c r="D53" s="21">
        <v>260.64206000730655</v>
      </c>
      <c r="E53" s="19">
        <v>258.75</v>
      </c>
      <c r="F53" s="26">
        <f t="shared" si="7"/>
        <v>-7.2592274909641001E-3</v>
      </c>
      <c r="G53" s="22">
        <f t="shared" si="8"/>
        <v>-9.6789699879521338E-2</v>
      </c>
      <c r="H53" s="60" t="str">
        <f t="shared" si="6"/>
        <v/>
      </c>
      <c r="I53" s="19"/>
      <c r="J53" s="26">
        <f t="shared" si="9"/>
        <v>-7.4556529807033797E-3</v>
      </c>
      <c r="K53" s="47">
        <v>260.69364132398761</v>
      </c>
      <c r="L53" s="47">
        <v>4.3499701038654051</v>
      </c>
      <c r="M53" s="42">
        <f t="shared" ref="M53:M73" si="11">(L53/K53)</f>
        <v>1.6686138111283288E-2</v>
      </c>
      <c r="N53" s="22">
        <f t="shared" si="10"/>
        <v>-0.44681716829742729</v>
      </c>
    </row>
    <row r="54" spans="1:14" x14ac:dyDescent="0.25">
      <c r="A54" s="44" t="s">
        <v>33</v>
      </c>
      <c r="B54" s="45" t="s">
        <v>42</v>
      </c>
      <c r="C54" s="19" t="s">
        <v>12</v>
      </c>
      <c r="D54" s="21">
        <v>104.32914340839557</v>
      </c>
      <c r="E54" s="19">
        <v>103.75</v>
      </c>
      <c r="F54" s="26">
        <f t="shared" si="7"/>
        <v>-5.5511182156314119E-3</v>
      </c>
      <c r="G54" s="22">
        <f t="shared" si="8"/>
        <v>-7.4014909541752161E-2</v>
      </c>
      <c r="H54" s="60" t="str">
        <f t="shared" si="6"/>
        <v/>
      </c>
      <c r="I54" s="19"/>
      <c r="J54" s="26">
        <f t="shared" si="9"/>
        <v>-2.0221513629446481E-2</v>
      </c>
      <c r="K54" s="47">
        <v>105.89128200224802</v>
      </c>
      <c r="L54" s="47">
        <v>3.276126837527273</v>
      </c>
      <c r="M54" s="42">
        <f t="shared" si="11"/>
        <v>3.0938588858124529E-2</v>
      </c>
      <c r="N54" s="22">
        <f t="shared" si="10"/>
        <v>-0.65360167919023471</v>
      </c>
    </row>
    <row r="55" spans="1:14" x14ac:dyDescent="0.25">
      <c r="A55" s="44" t="s">
        <v>35</v>
      </c>
      <c r="B55" s="45" t="s">
        <v>42</v>
      </c>
      <c r="C55" s="19" t="s">
        <v>12</v>
      </c>
      <c r="D55" s="21">
        <v>51.481174170863582</v>
      </c>
      <c r="E55" s="19">
        <v>50</v>
      </c>
      <c r="F55" s="26">
        <f t="shared" si="7"/>
        <v>-2.8771180819373604E-2</v>
      </c>
      <c r="G55" s="22">
        <f t="shared" si="8"/>
        <v>-0.38361574425831474</v>
      </c>
      <c r="H55" s="60" t="str">
        <f t="shared" si="6"/>
        <v/>
      </c>
      <c r="I55" s="19"/>
      <c r="J55" s="26">
        <f t="shared" si="9"/>
        <v>-4.0033842118125815E-2</v>
      </c>
      <c r="K55" s="47">
        <v>52.085169450476194</v>
      </c>
      <c r="L55" s="47">
        <v>2.1470032677235706</v>
      </c>
      <c r="M55" s="42">
        <f t="shared" si="11"/>
        <v>4.1221009557528498E-2</v>
      </c>
      <c r="N55" s="22">
        <f t="shared" si="10"/>
        <v>-0.97119994264706533</v>
      </c>
    </row>
    <row r="56" spans="1:14" ht="18.75" x14ac:dyDescent="0.35">
      <c r="A56" s="44" t="s">
        <v>32</v>
      </c>
      <c r="B56" s="2" t="s">
        <v>54</v>
      </c>
      <c r="C56" s="19" t="s">
        <v>12</v>
      </c>
      <c r="D56" s="21">
        <v>118.87204471386225</v>
      </c>
      <c r="E56" s="19">
        <v>120.12</v>
      </c>
      <c r="F56" s="26">
        <f t="shared" si="7"/>
        <v>1.0498307563748187E-2</v>
      </c>
      <c r="G56" s="22">
        <f t="shared" si="8"/>
        <v>0.13997743418330916</v>
      </c>
      <c r="H56" s="60" t="str">
        <f t="shared" si="6"/>
        <v/>
      </c>
      <c r="I56" s="19"/>
      <c r="J56" s="26">
        <f t="shared" si="9"/>
        <v>2.9870657946475938E-2</v>
      </c>
      <c r="K56" s="47">
        <v>116.63600576747652</v>
      </c>
      <c r="L56" s="47">
        <v>8.3513811278557739</v>
      </c>
      <c r="M56" s="42">
        <f t="shared" si="11"/>
        <v>7.1602084389831899E-2</v>
      </c>
      <c r="N56" s="22">
        <f t="shared" si="10"/>
        <v>0.41717581549508387</v>
      </c>
    </row>
    <row r="57" spans="1:14" ht="18.75" x14ac:dyDescent="0.35">
      <c r="A57" s="44" t="s">
        <v>33</v>
      </c>
      <c r="B57" s="2" t="s">
        <v>54</v>
      </c>
      <c r="C57" s="19" t="s">
        <v>12</v>
      </c>
      <c r="D57" s="21">
        <v>89.776175870431032</v>
      </c>
      <c r="E57" s="19">
        <v>74.36</v>
      </c>
      <c r="F57" s="26">
        <f t="shared" si="7"/>
        <v>-0.17171789420703709</v>
      </c>
      <c r="G57" s="22">
        <f t="shared" si="8"/>
        <v>-2.2895719227604947</v>
      </c>
      <c r="H57" s="60" t="str">
        <f t="shared" si="6"/>
        <v>X</v>
      </c>
      <c r="I57" s="19"/>
      <c r="J57" s="26">
        <f t="shared" si="9"/>
        <v>-9.1119528457644969E-2</v>
      </c>
      <c r="K57" s="47">
        <v>81.81493862863212</v>
      </c>
      <c r="L57" s="47">
        <v>10.138913327232238</v>
      </c>
      <c r="M57" s="42">
        <f t="shared" si="11"/>
        <v>0.12392496403687338</v>
      </c>
      <c r="N57" s="22">
        <f t="shared" si="10"/>
        <v>-0.7352798458794203</v>
      </c>
    </row>
    <row r="58" spans="1:14" ht="18.75" x14ac:dyDescent="0.35">
      <c r="A58" s="44" t="s">
        <v>34</v>
      </c>
      <c r="B58" s="2" t="s">
        <v>54</v>
      </c>
      <c r="C58" s="19" t="s">
        <v>12</v>
      </c>
      <c r="D58" s="21">
        <v>63.818542970216058</v>
      </c>
      <c r="E58" s="19">
        <v>54.34</v>
      </c>
      <c r="F58" s="26">
        <f t="shared" si="7"/>
        <v>-0.1485233370909089</v>
      </c>
      <c r="G58" s="22">
        <f t="shared" si="8"/>
        <v>-1.9803111612121187</v>
      </c>
      <c r="H58" s="60" t="str">
        <f t="shared" si="6"/>
        <v/>
      </c>
      <c r="I58" s="19"/>
      <c r="J58" s="26">
        <f t="shared" si="9"/>
        <v>-0.10540814320406092</v>
      </c>
      <c r="K58" s="48">
        <v>60.742784083261817</v>
      </c>
      <c r="L58" s="49">
        <v>2.9850544300343693</v>
      </c>
      <c r="M58" s="42">
        <f t="shared" si="11"/>
        <v>4.9142535612833819E-2</v>
      </c>
      <c r="N58" s="22">
        <f t="shared" si="10"/>
        <v>-2.1449471804733871</v>
      </c>
    </row>
    <row r="59" spans="1:14" ht="18.75" x14ac:dyDescent="0.35">
      <c r="A59" s="44" t="s">
        <v>35</v>
      </c>
      <c r="B59" s="2" t="s">
        <v>54</v>
      </c>
      <c r="C59" s="19" t="s">
        <v>12</v>
      </c>
      <c r="D59" s="21">
        <v>61.010575198184512</v>
      </c>
      <c r="E59" s="19">
        <v>57.2</v>
      </c>
      <c r="F59" s="26">
        <f t="shared" si="7"/>
        <v>-6.2457617975348968E-2</v>
      </c>
      <c r="G59" s="22">
        <f t="shared" si="8"/>
        <v>-0.83276823967131963</v>
      </c>
      <c r="H59" s="60" t="str">
        <f t="shared" si="6"/>
        <v/>
      </c>
      <c r="I59" s="19"/>
      <c r="J59" s="26">
        <f t="shared" si="9"/>
        <v>-6.5179787392826205E-2</v>
      </c>
      <c r="K59" s="47">
        <v>61.188236228302806</v>
      </c>
      <c r="L59" s="47">
        <v>2.9903950820414962</v>
      </c>
      <c r="M59" s="42">
        <f t="shared" si="11"/>
        <v>4.8872058852683184E-2</v>
      </c>
      <c r="N59" s="22">
        <f t="shared" si="10"/>
        <v>-1.3336820449758418</v>
      </c>
    </row>
    <row r="60" spans="1:14" ht="18.75" x14ac:dyDescent="0.35">
      <c r="A60" s="44" t="s">
        <v>30</v>
      </c>
      <c r="B60" s="2" t="s">
        <v>55</v>
      </c>
      <c r="C60" s="19" t="s">
        <v>12</v>
      </c>
      <c r="D60" s="21">
        <v>82.716551145333838</v>
      </c>
      <c r="E60" s="19">
        <v>82</v>
      </c>
      <c r="F60" s="26">
        <f t="shared" si="7"/>
        <v>-8.6627299544301661E-3</v>
      </c>
      <c r="G60" s="22">
        <f t="shared" si="8"/>
        <v>-0.11550306605906888</v>
      </c>
      <c r="H60" s="60" t="str">
        <f t="shared" si="6"/>
        <v/>
      </c>
      <c r="I60" s="19"/>
      <c r="J60" s="26">
        <f t="shared" si="9"/>
        <v>1.6977640155650872E-3</v>
      </c>
      <c r="K60" s="47">
        <v>81.861019307142854</v>
      </c>
      <c r="L60" s="47">
        <v>6.4230084151123892</v>
      </c>
      <c r="M60" s="42">
        <f t="shared" si="11"/>
        <v>7.8462355703307785E-2</v>
      </c>
      <c r="N60" s="22">
        <f t="shared" si="10"/>
        <v>2.1637943448765372E-2</v>
      </c>
    </row>
    <row r="61" spans="1:14" ht="18.75" x14ac:dyDescent="0.35">
      <c r="A61" s="44" t="s">
        <v>32</v>
      </c>
      <c r="B61" s="2" t="s">
        <v>55</v>
      </c>
      <c r="C61" s="19" t="s">
        <v>12</v>
      </c>
      <c r="D61" s="21">
        <v>278.6996621917412</v>
      </c>
      <c r="E61" s="19">
        <v>274.7</v>
      </c>
      <c r="F61" s="26">
        <f t="shared" si="7"/>
        <v>-1.4351155506566423E-2</v>
      </c>
      <c r="G61" s="22">
        <f t="shared" si="8"/>
        <v>-0.19134874008755232</v>
      </c>
      <c r="H61" s="60" t="str">
        <f t="shared" si="6"/>
        <v/>
      </c>
      <c r="I61" s="19"/>
      <c r="J61" s="26">
        <f t="shared" si="9"/>
        <v>-9.4294664284755064E-4</v>
      </c>
      <c r="K61" s="47">
        <v>274.959271922379</v>
      </c>
      <c r="L61" s="47">
        <v>8.7748291053850611</v>
      </c>
      <c r="M61" s="42">
        <f t="shared" si="11"/>
        <v>3.1913195885469883E-2</v>
      </c>
      <c r="N61" s="22">
        <f t="shared" si="10"/>
        <v>-2.9547233258354903E-2</v>
      </c>
    </row>
    <row r="62" spans="1:14" ht="18.75" x14ac:dyDescent="0.35">
      <c r="A62" s="44" t="s">
        <v>33</v>
      </c>
      <c r="B62" s="2" t="s">
        <v>55</v>
      </c>
      <c r="C62" s="19" t="s">
        <v>12</v>
      </c>
      <c r="D62" s="21">
        <v>302.85375842028714</v>
      </c>
      <c r="E62" s="19">
        <v>297.25</v>
      </c>
      <c r="F62" s="26">
        <f t="shared" si="7"/>
        <v>-1.8503182689615118E-2</v>
      </c>
      <c r="G62" s="22">
        <f t="shared" si="8"/>
        <v>-0.24670910252820158</v>
      </c>
      <c r="H62" s="60" t="str">
        <f t="shared" si="6"/>
        <v/>
      </c>
      <c r="I62" s="19"/>
      <c r="J62" s="26">
        <f t="shared" si="9"/>
        <v>7.1688466401604667E-3</v>
      </c>
      <c r="K62" s="47">
        <v>295.13422798133962</v>
      </c>
      <c r="L62" s="47">
        <v>15.108691799904831</v>
      </c>
      <c r="M62" s="42">
        <f t="shared" si="11"/>
        <v>5.1192611250973248E-2</v>
      </c>
      <c r="N62" s="22">
        <f t="shared" si="10"/>
        <v>0.14003674485395928</v>
      </c>
    </row>
    <row r="63" spans="1:14" ht="18.75" x14ac:dyDescent="0.35">
      <c r="A63" s="44" t="s">
        <v>36</v>
      </c>
      <c r="B63" s="2" t="s">
        <v>55</v>
      </c>
      <c r="C63" s="19" t="s">
        <v>12</v>
      </c>
      <c r="D63" s="21">
        <v>31.45863895680522</v>
      </c>
      <c r="E63" s="19">
        <v>41</v>
      </c>
      <c r="F63" s="26">
        <f t="shared" si="7"/>
        <v>0.30329859649350044</v>
      </c>
      <c r="G63" s="22">
        <f>(E63-D63)/4.53181</f>
        <v>2.105419477690984</v>
      </c>
      <c r="H63" s="60" t="str">
        <f t="shared" si="6"/>
        <v>X</v>
      </c>
      <c r="I63" s="19"/>
      <c r="J63" s="26">
        <f t="shared" si="9"/>
        <v>0.28680829659831381</v>
      </c>
      <c r="K63" s="47">
        <v>31.86177778646887</v>
      </c>
      <c r="L63" s="47">
        <v>6.2129923510420459</v>
      </c>
      <c r="M63" s="42">
        <f t="shared" si="11"/>
        <v>0.19499829522006751</v>
      </c>
      <c r="N63" s="22">
        <f t="shared" si="10"/>
        <v>1.4708246360545516</v>
      </c>
    </row>
    <row r="64" spans="1:14" ht="18.75" x14ac:dyDescent="0.35">
      <c r="A64" s="44" t="s">
        <v>37</v>
      </c>
      <c r="B64" s="2" t="s">
        <v>55</v>
      </c>
      <c r="C64" s="19" t="s">
        <v>12</v>
      </c>
      <c r="D64" s="21">
        <v>68.68272546765597</v>
      </c>
      <c r="E64" s="19">
        <v>67.650000000000006</v>
      </c>
      <c r="F64" s="26">
        <f t="shared" si="7"/>
        <v>-1.5036174825972729E-2</v>
      </c>
      <c r="G64" s="22">
        <f t="shared" si="8"/>
        <v>-0.20048233101296972</v>
      </c>
      <c r="H64" s="60" t="str">
        <f t="shared" si="6"/>
        <v/>
      </c>
      <c r="I64" s="19"/>
      <c r="J64" s="26">
        <f t="shared" si="9"/>
        <v>9.7251570442833564E-3</v>
      </c>
      <c r="K64" s="48">
        <v>66.998429748970878</v>
      </c>
      <c r="L64" s="49">
        <v>5.3563465709138791</v>
      </c>
      <c r="M64" s="42">
        <f t="shared" si="11"/>
        <v>7.9947344900216183E-2</v>
      </c>
      <c r="N64" s="22">
        <f t="shared" si="10"/>
        <v>0.12164452811311634</v>
      </c>
    </row>
    <row r="65" spans="1:14" ht="18.75" x14ac:dyDescent="0.35">
      <c r="A65" s="44" t="s">
        <v>30</v>
      </c>
      <c r="B65" s="2" t="s">
        <v>56</v>
      </c>
      <c r="C65" s="19" t="s">
        <v>43</v>
      </c>
      <c r="D65" s="21">
        <v>5.1976931925557697</v>
      </c>
      <c r="E65" s="19">
        <v>5.09</v>
      </c>
      <c r="F65" s="40">
        <f t="shared" ref="F65:F71" si="12">(E65-D65)</f>
        <v>-0.10769319255576981</v>
      </c>
      <c r="G65" s="22">
        <f t="shared" ref="G65:G71" si="13">(E65-D65)/(0.15)</f>
        <v>-0.71795461703846541</v>
      </c>
      <c r="H65" s="60" t="str">
        <f t="shared" si="6"/>
        <v/>
      </c>
      <c r="I65" s="19"/>
      <c r="J65" s="40">
        <f>(E65-K65)</f>
        <v>-0.13954242517572713</v>
      </c>
      <c r="K65" s="47">
        <v>5.229542425175727</v>
      </c>
      <c r="L65" s="47">
        <v>4.4936383218001259E-2</v>
      </c>
      <c r="M65" s="42">
        <f t="shared" si="11"/>
        <v>8.5927944673842606E-3</v>
      </c>
      <c r="N65" s="22">
        <f t="shared" si="10"/>
        <v>-3.1053328101365136</v>
      </c>
    </row>
    <row r="66" spans="1:14" ht="18.75" x14ac:dyDescent="0.35">
      <c r="A66" s="44" t="s">
        <v>31</v>
      </c>
      <c r="B66" s="2" t="s">
        <v>56</v>
      </c>
      <c r="C66" s="19" t="s">
        <v>43</v>
      </c>
      <c r="D66" s="21">
        <v>12.460942046080051</v>
      </c>
      <c r="E66" s="19">
        <v>12.56</v>
      </c>
      <c r="F66" s="40">
        <f t="shared" si="12"/>
        <v>9.9057953919949426E-2</v>
      </c>
      <c r="G66" s="22">
        <f t="shared" si="13"/>
        <v>0.66038635946632951</v>
      </c>
      <c r="H66" s="60" t="str">
        <f t="shared" si="6"/>
        <v/>
      </c>
      <c r="I66" s="19"/>
      <c r="J66" s="40">
        <f t="shared" ref="J66:J71" si="14">(E66-K66)</f>
        <v>4.8606220063565075E-2</v>
      </c>
      <c r="K66" s="47">
        <v>12.511393779936435</v>
      </c>
      <c r="L66" s="47">
        <v>8.8323213824947733E-2</v>
      </c>
      <c r="M66" s="42">
        <f t="shared" si="11"/>
        <v>7.0594224255482157E-3</v>
      </c>
      <c r="N66" s="22">
        <f t="shared" si="10"/>
        <v>0.55032214022352277</v>
      </c>
    </row>
    <row r="67" spans="1:14" ht="18.75" x14ac:dyDescent="0.35">
      <c r="A67" s="44" t="s">
        <v>32</v>
      </c>
      <c r="B67" s="2" t="s">
        <v>56</v>
      </c>
      <c r="C67" s="19" t="s">
        <v>43</v>
      </c>
      <c r="D67" s="21">
        <v>3.7502306465514965</v>
      </c>
      <c r="E67" s="19">
        <v>0.65</v>
      </c>
      <c r="F67" s="40">
        <f t="shared" si="12"/>
        <v>-3.1002306465514966</v>
      </c>
      <c r="G67" s="22">
        <f t="shared" si="13"/>
        <v>-20.668204310343313</v>
      </c>
      <c r="H67" s="60" t="str">
        <f t="shared" si="6"/>
        <v>XX</v>
      </c>
      <c r="I67" s="19"/>
      <c r="J67" s="40">
        <f t="shared" si="14"/>
        <v>-3.1580000001014006</v>
      </c>
      <c r="K67" s="47">
        <v>3.8080000001014005</v>
      </c>
      <c r="L67" s="47">
        <v>5.7264227090555467E-2</v>
      </c>
      <c r="M67" s="42">
        <f t="shared" si="11"/>
        <v>1.5037874760774847E-2</v>
      </c>
      <c r="N67" s="22">
        <f t="shared" si="10"/>
        <v>-55.147867360672826</v>
      </c>
    </row>
    <row r="68" spans="1:14" ht="18.75" x14ac:dyDescent="0.35">
      <c r="A68" s="44" t="s">
        <v>33</v>
      </c>
      <c r="B68" s="2" t="s">
        <v>56</v>
      </c>
      <c r="C68" s="19" t="s">
        <v>43</v>
      </c>
      <c r="D68" s="21">
        <v>16.039431959406855</v>
      </c>
      <c r="E68" s="19">
        <v>16.18</v>
      </c>
      <c r="F68" s="40">
        <f t="shared" si="12"/>
        <v>0.14056804059314487</v>
      </c>
      <c r="G68" s="22">
        <f t="shared" si="13"/>
        <v>0.93712027062096581</v>
      </c>
      <c r="H68" s="60" t="str">
        <f t="shared" si="6"/>
        <v/>
      </c>
      <c r="I68" s="19"/>
      <c r="J68" s="40">
        <f t="shared" si="14"/>
        <v>0.10356282735326516</v>
      </c>
      <c r="K68" s="47">
        <v>16.076437172646735</v>
      </c>
      <c r="L68" s="47">
        <v>8.4789459680824589E-2</v>
      </c>
      <c r="M68" s="42">
        <f t="shared" si="11"/>
        <v>5.2741449346183295E-3</v>
      </c>
      <c r="N68" s="22">
        <f t="shared" si="10"/>
        <v>1.2214115733619451</v>
      </c>
    </row>
    <row r="69" spans="1:14" ht="18.75" x14ac:dyDescent="0.35">
      <c r="A69" s="44" t="s">
        <v>34</v>
      </c>
      <c r="B69" s="2" t="s">
        <v>56</v>
      </c>
      <c r="C69" s="19" t="s">
        <v>43</v>
      </c>
      <c r="D69" s="21">
        <v>8.2443325194408921</v>
      </c>
      <c r="E69" s="19">
        <v>8.14</v>
      </c>
      <c r="F69" s="40">
        <f t="shared" si="12"/>
        <v>-0.1043325194408915</v>
      </c>
      <c r="G69" s="22">
        <f t="shared" si="13"/>
        <v>-0.69555012960594342</v>
      </c>
      <c r="H69" s="60" t="str">
        <f t="shared" si="6"/>
        <v/>
      </c>
      <c r="I69" s="19"/>
      <c r="J69" s="40">
        <f t="shared" si="14"/>
        <v>-0.13051567221805271</v>
      </c>
      <c r="K69" s="48">
        <v>8.2705156722180533</v>
      </c>
      <c r="L69" s="49">
        <v>5.2209333337318052E-2</v>
      </c>
      <c r="M69" s="42">
        <f t="shared" si="11"/>
        <v>6.3127059311062442E-3</v>
      </c>
      <c r="N69" s="22">
        <f t="shared" si="10"/>
        <v>-2.4998532613854132</v>
      </c>
    </row>
    <row r="70" spans="1:14" ht="18.75" x14ac:dyDescent="0.35">
      <c r="A70" s="44" t="s">
        <v>35</v>
      </c>
      <c r="B70" s="2" t="s">
        <v>56</v>
      </c>
      <c r="C70" s="19" t="s">
        <v>43</v>
      </c>
      <c r="D70" s="21">
        <v>20.940102272348167</v>
      </c>
      <c r="E70" s="19">
        <v>20.96</v>
      </c>
      <c r="F70" s="40">
        <f t="shared" si="12"/>
        <v>1.9897727651834174E-2</v>
      </c>
      <c r="G70" s="22">
        <f t="shared" si="13"/>
        <v>0.13265151767889449</v>
      </c>
      <c r="H70" s="60" t="str">
        <f t="shared" si="6"/>
        <v/>
      </c>
      <c r="I70" s="19"/>
      <c r="J70" s="40">
        <f t="shared" si="14"/>
        <v>1.5046340277841352E-2</v>
      </c>
      <c r="K70" s="47">
        <v>20.94495365972216</v>
      </c>
      <c r="L70" s="47">
        <v>6.0416704674286746E-2</v>
      </c>
      <c r="M70" s="42">
        <f t="shared" si="11"/>
        <v>2.8845470682740191E-3</v>
      </c>
      <c r="N70" s="22">
        <f t="shared" si="10"/>
        <v>0.24904271689357879</v>
      </c>
    </row>
    <row r="71" spans="1:14" ht="18.75" x14ac:dyDescent="0.35">
      <c r="A71" s="44" t="s">
        <v>36</v>
      </c>
      <c r="B71" s="2" t="s">
        <v>56</v>
      </c>
      <c r="C71" s="19" t="s">
        <v>43</v>
      </c>
      <c r="D71" s="21">
        <v>20.934026079869604</v>
      </c>
      <c r="E71" s="19">
        <v>20.96</v>
      </c>
      <c r="F71" s="40">
        <f t="shared" si="12"/>
        <v>2.5973920130397232E-2</v>
      </c>
      <c r="G71" s="22">
        <f t="shared" si="13"/>
        <v>0.17315946753598155</v>
      </c>
      <c r="H71" s="60" t="str">
        <f t="shared" si="6"/>
        <v/>
      </c>
      <c r="I71" s="19"/>
      <c r="J71" s="40">
        <f t="shared" si="14"/>
        <v>-1.4774082078616857E-4</v>
      </c>
      <c r="K71" s="47">
        <v>20.960147740820787</v>
      </c>
      <c r="L71" s="47">
        <v>5.8378769300559241E-2</v>
      </c>
      <c r="M71" s="42">
        <f t="shared" si="11"/>
        <v>2.7852269946964203E-3</v>
      </c>
      <c r="N71" s="22">
        <f>(E71-K71)/L71</f>
        <v>-2.5307285945946325E-3</v>
      </c>
    </row>
    <row r="72" spans="1:14" ht="18.75" x14ac:dyDescent="0.35">
      <c r="A72" s="44" t="s">
        <v>31</v>
      </c>
      <c r="B72" s="2" t="s">
        <v>57</v>
      </c>
      <c r="C72" s="19" t="s">
        <v>50</v>
      </c>
      <c r="D72" s="21">
        <v>5.0559711409923729</v>
      </c>
      <c r="E72" s="19">
        <v>4.8</v>
      </c>
      <c r="F72" s="26">
        <f>(E72-D72)/D72</f>
        <v>-5.0627492494376009E-2</v>
      </c>
      <c r="G72" s="22">
        <f>(E72-D72)/(0.075*D72)</f>
        <v>-0.67503323325834685</v>
      </c>
      <c r="H72" s="60" t="str">
        <f t="shared" si="6"/>
        <v/>
      </c>
      <c r="I72" s="19"/>
      <c r="J72" s="26">
        <f t="shared" si="9"/>
        <v>-6.0780232670040207E-2</v>
      </c>
      <c r="K72" s="47">
        <v>5.1106249750743364</v>
      </c>
      <c r="L72" s="47">
        <v>0.1292310802072065</v>
      </c>
      <c r="M72" s="42">
        <f t="shared" si="11"/>
        <v>2.5286746892502474E-2</v>
      </c>
      <c r="N72" s="22">
        <f t="shared" si="10"/>
        <v>-2.4036398564206598</v>
      </c>
    </row>
    <row r="73" spans="1:14" ht="18.75" x14ac:dyDescent="0.35">
      <c r="A73" s="44" t="s">
        <v>32</v>
      </c>
      <c r="B73" s="2" t="s">
        <v>57</v>
      </c>
      <c r="C73" s="19" t="s">
        <v>50</v>
      </c>
      <c r="D73" s="21">
        <v>4.0534273858831273</v>
      </c>
      <c r="E73" s="19">
        <v>9.9</v>
      </c>
      <c r="F73" s="26">
        <f>(E73-D73)/D73</f>
        <v>1.4423775381985953</v>
      </c>
      <c r="G73" s="22">
        <f>(E73-D73)/(0.075*D73)</f>
        <v>19.231700509314603</v>
      </c>
      <c r="H73" s="60" t="str">
        <f t="shared" si="6"/>
        <v>XX</v>
      </c>
      <c r="I73" s="19"/>
      <c r="J73" s="26">
        <f t="shared" si="9"/>
        <v>1.39607690655927</v>
      </c>
      <c r="K73" s="47">
        <v>4.1317538568560597</v>
      </c>
      <c r="L73" s="47">
        <v>9.928598085693488E-2</v>
      </c>
      <c r="M73" s="42">
        <f t="shared" si="11"/>
        <v>2.4029984431958324E-2</v>
      </c>
      <c r="N73" s="22">
        <f t="shared" si="10"/>
        <v>58.097287183531336</v>
      </c>
    </row>
    <row r="74" spans="1:14" x14ac:dyDescent="0.25">
      <c r="A74" s="46"/>
      <c r="B74" s="2"/>
      <c r="C74" s="28"/>
      <c r="F74" s="19"/>
      <c r="G74" s="26"/>
      <c r="H74" s="32"/>
      <c r="J74" s="42"/>
      <c r="M74" s="22"/>
    </row>
    <row r="76" spans="1:14" x14ac:dyDescent="0.25">
      <c r="F76" s="68" t="s">
        <v>58</v>
      </c>
      <c r="G76" s="68"/>
      <c r="H76" s="50">
        <f>COUNTA(G8:G73)</f>
        <v>35</v>
      </c>
    </row>
    <row r="77" spans="1:14" x14ac:dyDescent="0.25">
      <c r="F77" s="68" t="s">
        <v>59</v>
      </c>
      <c r="G77" s="68"/>
      <c r="H77" s="50">
        <f>COUNTIF(H8:H73,"=X")</f>
        <v>2</v>
      </c>
    </row>
    <row r="78" spans="1:14" x14ac:dyDescent="0.25">
      <c r="F78" s="68" t="s">
        <v>67</v>
      </c>
      <c r="G78" s="68"/>
      <c r="H78" s="50">
        <f>COUNTIF(H8:H73,"=XX")</f>
        <v>8</v>
      </c>
    </row>
  </sheetData>
  <sheetProtection password="DC07" sheet="1" objects="1" scenarios="1" selectLockedCells="1" selectUnlockedCells="1"/>
  <sortState ref="A60:K85">
    <sortCondition ref="A60"/>
  </sortState>
  <mergeCells count="8">
    <mergeCell ref="D1:E1"/>
    <mergeCell ref="F78:G78"/>
    <mergeCell ref="F3:H3"/>
    <mergeCell ref="J3:N3"/>
    <mergeCell ref="A7:D7"/>
    <mergeCell ref="A50:G50"/>
    <mergeCell ref="F76:G76"/>
    <mergeCell ref="F77:G77"/>
  </mergeCells>
  <pageMargins left="0.75" right="0.75" top="1" bottom="1" header="0.5" footer="0.5"/>
  <pageSetup paperSize="9" scale="57" orientation="portrait" r:id="rId1"/>
  <headerFooter alignWithMargins="0">
    <oddHeader>&amp;CDefinitieve rapportering resultaten LABS 2012 - v1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3"/>
  <dimension ref="A1:O91"/>
  <sheetViews>
    <sheetView zoomScale="75" zoomScaleNormal="75" workbookViewId="0">
      <selection activeCell="I23" sqref="I23"/>
    </sheetView>
  </sheetViews>
  <sheetFormatPr defaultRowHeight="15.75" x14ac:dyDescent="0.25"/>
  <cols>
    <col min="1" max="1" width="19.85546875" style="17" bestFit="1" customWidth="1"/>
    <col min="2" max="2" width="26.5703125" style="24" bestFit="1" customWidth="1"/>
    <col min="3" max="3" width="16.5703125" style="19" bestFit="1" customWidth="1"/>
    <col min="4" max="4" width="12.7109375" style="21" bestFit="1" customWidth="1"/>
    <col min="5" max="5" width="10.28515625" style="29" bestFit="1" customWidth="1"/>
    <col min="6" max="6" width="14.5703125" style="25" bestFit="1" customWidth="1"/>
    <col min="7" max="7" width="9.85546875" style="18" bestFit="1" customWidth="1"/>
    <col min="8" max="8" width="12.140625" style="19" bestFit="1" customWidth="1"/>
    <col min="9" max="9" width="9.140625" style="20"/>
    <col min="10" max="10" width="14.5703125" style="21" bestFit="1" customWidth="1"/>
    <col min="11" max="11" width="7.5703125" style="22" bestFit="1" customWidth="1"/>
    <col min="12" max="12" width="10.85546875" style="22" bestFit="1" customWidth="1"/>
    <col min="13" max="14" width="10.85546875" style="17" bestFit="1" customWidth="1"/>
    <col min="15" max="16384" width="9.140625" style="17"/>
  </cols>
  <sheetData>
    <row r="1" spans="1:15" x14ac:dyDescent="0.25">
      <c r="A1" s="1" t="s">
        <v>44</v>
      </c>
      <c r="B1" s="2"/>
      <c r="C1" s="3" t="s">
        <v>45</v>
      </c>
      <c r="D1" s="67" t="s">
        <v>68</v>
      </c>
      <c r="E1" s="67"/>
      <c r="F1" s="5">
        <v>22</v>
      </c>
    </row>
    <row r="2" spans="1:15" x14ac:dyDescent="0.25">
      <c r="B2" s="6"/>
      <c r="C2" s="23"/>
      <c r="D2" s="4"/>
      <c r="F2" s="5"/>
    </row>
    <row r="3" spans="1:15" ht="47.25" customHeight="1" x14ac:dyDescent="0.25">
      <c r="A3" s="52"/>
      <c r="B3" s="52"/>
      <c r="C3" s="52"/>
      <c r="D3" s="52"/>
      <c r="E3" s="52"/>
      <c r="F3" s="69" t="s">
        <v>60</v>
      </c>
      <c r="G3" s="69"/>
      <c r="H3" s="69"/>
      <c r="I3" s="53"/>
      <c r="J3" s="70" t="s">
        <v>61</v>
      </c>
      <c r="K3" s="70"/>
      <c r="L3" s="70"/>
      <c r="M3" s="70"/>
      <c r="N3" s="70"/>
      <c r="O3" s="22"/>
    </row>
    <row r="4" spans="1:15" s="9" customFormat="1" x14ac:dyDescent="0.25">
      <c r="A4" s="1" t="s">
        <v>0</v>
      </c>
      <c r="B4" s="6" t="s">
        <v>1</v>
      </c>
      <c r="C4" s="7" t="s">
        <v>2</v>
      </c>
      <c r="D4" s="8" t="s">
        <v>3</v>
      </c>
      <c r="E4" s="9" t="s">
        <v>4</v>
      </c>
      <c r="F4" s="10" t="s">
        <v>5</v>
      </c>
      <c r="G4" s="11" t="s">
        <v>9</v>
      </c>
      <c r="H4" s="12" t="s">
        <v>10</v>
      </c>
      <c r="I4" s="12"/>
      <c r="J4" s="10" t="s">
        <v>5</v>
      </c>
      <c r="K4" s="13" t="s">
        <v>6</v>
      </c>
      <c r="L4" s="12" t="s">
        <v>7</v>
      </c>
      <c r="M4" s="14" t="s">
        <v>8</v>
      </c>
      <c r="N4" s="12" t="s">
        <v>9</v>
      </c>
    </row>
    <row r="5" spans="1:15" s="9" customFormat="1" x14ac:dyDescent="0.25">
      <c r="A5" s="1"/>
      <c r="B5" s="6"/>
      <c r="C5" s="7"/>
      <c r="D5" s="15"/>
      <c r="F5" s="10" t="s">
        <v>11</v>
      </c>
      <c r="G5" s="10" t="s">
        <v>11</v>
      </c>
      <c r="J5" s="10" t="s">
        <v>51</v>
      </c>
      <c r="K5" s="13"/>
      <c r="L5" s="12" t="s">
        <v>52</v>
      </c>
      <c r="M5" s="12" t="s">
        <v>52</v>
      </c>
      <c r="N5" s="12" t="s">
        <v>52</v>
      </c>
    </row>
    <row r="6" spans="1:15" x14ac:dyDescent="0.25">
      <c r="E6" s="25"/>
      <c r="F6" s="17"/>
      <c r="G6" s="17"/>
      <c r="H6" s="25"/>
      <c r="I6" s="25"/>
      <c r="J6" s="18"/>
      <c r="K6" s="19"/>
      <c r="L6" s="20"/>
      <c r="M6" s="21"/>
      <c r="N6" s="22"/>
    </row>
    <row r="7" spans="1:15" x14ac:dyDescent="0.25">
      <c r="A7" s="71" t="s">
        <v>46</v>
      </c>
      <c r="B7" s="71"/>
      <c r="C7" s="71"/>
      <c r="D7" s="71"/>
      <c r="E7" s="25"/>
      <c r="F7" s="17"/>
      <c r="G7" s="17"/>
      <c r="H7" s="25"/>
      <c r="I7" s="25"/>
      <c r="J7" s="26"/>
      <c r="K7" s="19"/>
      <c r="L7" s="20"/>
      <c r="M7" s="21"/>
      <c r="N7" s="22"/>
    </row>
    <row r="8" spans="1:15" ht="13.5" customHeight="1" x14ac:dyDescent="0.25">
      <c r="A8" s="1" t="s">
        <v>13</v>
      </c>
      <c r="B8" s="27" t="s">
        <v>14</v>
      </c>
      <c r="C8" s="28" t="s">
        <v>15</v>
      </c>
      <c r="D8" s="16">
        <v>48.47</v>
      </c>
      <c r="E8" s="16">
        <v>50.006</v>
      </c>
      <c r="F8" s="38">
        <f>(E8-D8)/D8</f>
        <v>3.168970497214775E-2</v>
      </c>
      <c r="G8" s="22">
        <f>(E8-D8)/(D8*0.04)</f>
        <v>0.79224262430369363</v>
      </c>
      <c r="H8" s="60" t="str">
        <f t="shared" ref="H8:H48" si="0">IF(ABS(G8)&gt;2,IF(ABS(G8)&gt;3,"XX","X"),"")</f>
        <v/>
      </c>
      <c r="I8" s="29"/>
      <c r="J8" s="30"/>
      <c r="K8" s="31"/>
      <c r="L8" s="20"/>
      <c r="M8" s="21"/>
      <c r="N8" s="22"/>
    </row>
    <row r="9" spans="1:15" x14ac:dyDescent="0.25">
      <c r="A9" s="1" t="s">
        <v>16</v>
      </c>
      <c r="B9" s="27" t="s">
        <v>17</v>
      </c>
      <c r="C9" s="28" t="s">
        <v>18</v>
      </c>
      <c r="D9" s="32">
        <v>129.86000000000001</v>
      </c>
      <c r="E9" s="32">
        <v>129.614</v>
      </c>
      <c r="F9" s="40">
        <f>E9-D9</f>
        <v>-0.24600000000000932</v>
      </c>
      <c r="G9" s="22">
        <f>(E9-D9)/1</f>
        <v>-0.24600000000000932</v>
      </c>
      <c r="H9" s="60" t="str">
        <f t="shared" si="0"/>
        <v/>
      </c>
      <c r="I9" s="32"/>
      <c r="J9" s="32"/>
      <c r="K9" s="31"/>
      <c r="L9" s="20"/>
      <c r="M9" s="21"/>
      <c r="N9" s="22"/>
    </row>
    <row r="10" spans="1:15" x14ac:dyDescent="0.25">
      <c r="A10" s="1"/>
      <c r="B10" s="27"/>
      <c r="C10" s="28"/>
      <c r="D10" s="17"/>
      <c r="E10" s="17"/>
      <c r="F10" s="37"/>
      <c r="G10" s="22"/>
      <c r="H10" s="60" t="str">
        <f t="shared" si="0"/>
        <v/>
      </c>
      <c r="I10" s="29"/>
      <c r="J10" s="30"/>
      <c r="K10" s="19"/>
      <c r="L10" s="20"/>
      <c r="M10" s="21"/>
      <c r="N10" s="22"/>
    </row>
    <row r="11" spans="1:15" x14ac:dyDescent="0.25">
      <c r="A11" s="33" t="s">
        <v>19</v>
      </c>
      <c r="B11" s="34" t="s">
        <v>20</v>
      </c>
      <c r="C11" s="35" t="s">
        <v>21</v>
      </c>
      <c r="D11" s="32">
        <v>5.92</v>
      </c>
      <c r="E11" s="32">
        <v>6.1</v>
      </c>
      <c r="F11" s="38">
        <f>(E11-D11)/D11</f>
        <v>3.0405405405405359E-2</v>
      </c>
      <c r="G11" s="22">
        <f>(E11-D11)/((12.5-0.53*D11)/2/100*D11)</f>
        <v>0.64952160568669037</v>
      </c>
      <c r="H11" s="60" t="str">
        <f t="shared" si="0"/>
        <v/>
      </c>
      <c r="I11" s="21"/>
      <c r="J11" s="30"/>
      <c r="K11" s="19"/>
      <c r="L11" s="20"/>
      <c r="M11" s="21"/>
      <c r="N11" s="22"/>
    </row>
    <row r="12" spans="1:15" x14ac:dyDescent="0.25">
      <c r="A12" s="33"/>
      <c r="B12" s="34" t="s">
        <v>20</v>
      </c>
      <c r="C12" s="35" t="s">
        <v>21</v>
      </c>
      <c r="D12" s="32"/>
      <c r="E12" s="32"/>
      <c r="F12" s="38"/>
      <c r="G12" s="22"/>
      <c r="H12" s="60" t="str">
        <f t="shared" si="0"/>
        <v/>
      </c>
      <c r="I12" s="21"/>
      <c r="J12" s="30"/>
      <c r="K12" s="19"/>
      <c r="L12" s="20"/>
      <c r="M12" s="21"/>
      <c r="N12" s="22"/>
    </row>
    <row r="13" spans="1:15" s="20" customFormat="1" x14ac:dyDescent="0.25">
      <c r="A13" s="36"/>
      <c r="B13" s="34" t="s">
        <v>20</v>
      </c>
      <c r="C13" s="35" t="s">
        <v>21</v>
      </c>
      <c r="D13" s="32"/>
      <c r="E13" s="32"/>
      <c r="F13" s="38"/>
      <c r="G13" s="22"/>
      <c r="H13" s="60" t="str">
        <f t="shared" si="0"/>
        <v/>
      </c>
      <c r="I13" s="21"/>
      <c r="J13" s="30"/>
      <c r="K13" s="19"/>
      <c r="M13" s="21"/>
      <c r="N13" s="22"/>
    </row>
    <row r="14" spans="1:15" s="20" customFormat="1" x14ac:dyDescent="0.25">
      <c r="A14" s="36"/>
      <c r="B14" s="34"/>
      <c r="C14" s="35"/>
      <c r="D14" s="32"/>
      <c r="E14" s="32"/>
      <c r="F14" s="38"/>
      <c r="G14" s="22"/>
      <c r="H14" s="60" t="str">
        <f t="shared" si="0"/>
        <v/>
      </c>
      <c r="I14" s="21"/>
      <c r="J14" s="30"/>
      <c r="K14" s="19"/>
      <c r="M14" s="21"/>
      <c r="N14" s="22"/>
    </row>
    <row r="15" spans="1:15" s="20" customFormat="1" x14ac:dyDescent="0.25">
      <c r="A15" s="33" t="s">
        <v>22</v>
      </c>
      <c r="B15" s="34" t="s">
        <v>20</v>
      </c>
      <c r="C15" s="35" t="s">
        <v>21</v>
      </c>
      <c r="D15" s="32">
        <v>10.74</v>
      </c>
      <c r="E15" s="32">
        <v>11.1</v>
      </c>
      <c r="F15" s="38">
        <f t="shared" ref="F15" si="1">(E15-D15)/D15</f>
        <v>3.3519553072625642E-2</v>
      </c>
      <c r="G15" s="22">
        <f>(E15-D15)/((12.5-0.53*D15)/2/100*D15)</f>
        <v>0.98473965370973426</v>
      </c>
      <c r="H15" s="60" t="str">
        <f t="shared" si="0"/>
        <v/>
      </c>
      <c r="I15" s="21"/>
      <c r="J15" s="30"/>
      <c r="K15" s="19"/>
      <c r="M15" s="21"/>
      <c r="N15" s="22"/>
    </row>
    <row r="16" spans="1:15" s="20" customFormat="1" x14ac:dyDescent="0.25">
      <c r="A16" s="33"/>
      <c r="B16" s="34" t="s">
        <v>20</v>
      </c>
      <c r="C16" s="35" t="s">
        <v>21</v>
      </c>
      <c r="D16" s="32"/>
      <c r="E16" s="32"/>
      <c r="F16" s="38"/>
      <c r="G16" s="22"/>
      <c r="H16" s="60" t="str">
        <f t="shared" si="0"/>
        <v/>
      </c>
      <c r="I16" s="21"/>
      <c r="J16" s="30"/>
      <c r="K16" s="19"/>
      <c r="M16" s="21"/>
      <c r="N16" s="22"/>
    </row>
    <row r="17" spans="1:14" s="20" customFormat="1" x14ac:dyDescent="0.25">
      <c r="A17" s="36"/>
      <c r="B17" s="34" t="s">
        <v>20</v>
      </c>
      <c r="C17" s="35" t="s">
        <v>21</v>
      </c>
      <c r="D17" s="32"/>
      <c r="E17" s="32"/>
      <c r="F17" s="38"/>
      <c r="G17" s="22"/>
      <c r="H17" s="60" t="str">
        <f t="shared" si="0"/>
        <v/>
      </c>
      <c r="I17" s="19"/>
      <c r="J17" s="37"/>
      <c r="K17" s="19"/>
      <c r="M17" s="21"/>
      <c r="N17" s="22"/>
    </row>
    <row r="18" spans="1:14" s="20" customFormat="1" x14ac:dyDescent="0.25">
      <c r="A18" s="36"/>
      <c r="B18" s="34"/>
      <c r="C18" s="35"/>
      <c r="D18" s="17"/>
      <c r="E18" s="17"/>
      <c r="F18" s="37"/>
      <c r="G18" s="22"/>
      <c r="H18" s="60" t="str">
        <f t="shared" si="0"/>
        <v/>
      </c>
      <c r="I18" s="19"/>
      <c r="J18" s="37"/>
      <c r="K18" s="19"/>
      <c r="M18" s="21"/>
      <c r="N18" s="22"/>
    </row>
    <row r="19" spans="1:14" s="20" customFormat="1" x14ac:dyDescent="0.25">
      <c r="A19" s="36"/>
      <c r="B19" s="34"/>
      <c r="C19" s="35"/>
      <c r="D19" s="17"/>
      <c r="E19" s="17"/>
      <c r="F19" s="37"/>
      <c r="G19" s="22"/>
      <c r="H19" s="60" t="str">
        <f t="shared" si="0"/>
        <v/>
      </c>
      <c r="I19" s="19"/>
      <c r="J19" s="37"/>
      <c r="K19" s="19"/>
      <c r="M19" s="21"/>
      <c r="N19" s="22"/>
    </row>
    <row r="20" spans="1:14" s="20" customFormat="1" ht="18" x14ac:dyDescent="0.25">
      <c r="A20" s="9" t="s">
        <v>23</v>
      </c>
      <c r="B20" s="24"/>
      <c r="C20" s="19" t="s">
        <v>53</v>
      </c>
      <c r="D20" s="59">
        <v>10.220000000000001</v>
      </c>
      <c r="E20" s="59">
        <v>9.74</v>
      </c>
      <c r="F20" s="38">
        <f>(E20-D20)/D20</f>
        <v>-4.6966731898238787E-2</v>
      </c>
      <c r="G20" s="22">
        <f>(E20-D20)/(D20*0.075)</f>
        <v>-0.62622309197651715</v>
      </c>
      <c r="H20" s="60" t="str">
        <f t="shared" si="0"/>
        <v/>
      </c>
      <c r="I20" s="32"/>
      <c r="J20" s="30"/>
      <c r="K20" s="31"/>
      <c r="M20" s="21"/>
      <c r="N20" s="22"/>
    </row>
    <row r="21" spans="1:14" s="20" customFormat="1" ht="18" customHeight="1" x14ac:dyDescent="0.25">
      <c r="A21" s="17"/>
      <c r="B21" s="24"/>
      <c r="C21" s="19"/>
      <c r="D21" s="32"/>
      <c r="E21" s="32"/>
      <c r="F21" s="38"/>
      <c r="G21" s="22"/>
      <c r="H21" s="60" t="str">
        <f t="shared" si="0"/>
        <v/>
      </c>
      <c r="I21" s="32"/>
      <c r="J21" s="38"/>
      <c r="K21" s="19"/>
      <c r="M21" s="21"/>
      <c r="N21" s="22"/>
    </row>
    <row r="22" spans="1:14" s="20" customFormat="1" ht="18" customHeight="1" x14ac:dyDescent="0.25">
      <c r="A22" s="17"/>
      <c r="B22" s="24"/>
      <c r="C22" s="19"/>
      <c r="D22" s="17"/>
      <c r="E22" s="17"/>
      <c r="F22" s="37"/>
      <c r="G22" s="22"/>
      <c r="H22" s="60" t="str">
        <f t="shared" si="0"/>
        <v/>
      </c>
      <c r="I22" s="32"/>
      <c r="J22" s="38"/>
      <c r="K22" s="19"/>
      <c r="M22" s="21"/>
      <c r="N22" s="22"/>
    </row>
    <row r="23" spans="1:14" s="20" customFormat="1" x14ac:dyDescent="0.25">
      <c r="A23" s="17"/>
      <c r="B23" s="24"/>
      <c r="C23" s="19"/>
      <c r="D23" s="58"/>
      <c r="E23" s="58"/>
      <c r="F23" s="57"/>
      <c r="G23" s="22"/>
      <c r="H23" s="60" t="str">
        <f t="shared" si="0"/>
        <v/>
      </c>
      <c r="I23" s="29"/>
      <c r="J23" s="38"/>
      <c r="K23" s="19"/>
      <c r="M23" s="21"/>
      <c r="N23" s="22"/>
    </row>
    <row r="24" spans="1:14" s="20" customFormat="1" x14ac:dyDescent="0.25">
      <c r="A24" s="33" t="s">
        <v>47</v>
      </c>
      <c r="B24" s="27"/>
      <c r="C24" s="28"/>
      <c r="D24" s="29"/>
      <c r="E24" s="29"/>
      <c r="F24" s="38"/>
      <c r="G24" s="22"/>
      <c r="H24" s="60" t="str">
        <f t="shared" si="0"/>
        <v/>
      </c>
      <c r="I24" s="29"/>
      <c r="J24" s="38"/>
      <c r="K24" s="19"/>
      <c r="M24" s="21"/>
      <c r="N24" s="22"/>
    </row>
    <row r="25" spans="1:14" s="20" customFormat="1" x14ac:dyDescent="0.25">
      <c r="A25" s="33" t="s">
        <v>24</v>
      </c>
      <c r="B25" s="34" t="s">
        <v>25</v>
      </c>
      <c r="C25" s="35" t="s">
        <v>26</v>
      </c>
      <c r="D25" s="21">
        <v>5.62</v>
      </c>
      <c r="E25" s="21">
        <v>5.7</v>
      </c>
      <c r="F25" s="38">
        <f>(E25-D25)/D25</f>
        <v>1.4234875444839871E-2</v>
      </c>
      <c r="G25" s="22">
        <f>(E25-D25)/(D25*0.075)</f>
        <v>0.1897983392645316</v>
      </c>
      <c r="H25" s="60" t="str">
        <f t="shared" si="0"/>
        <v/>
      </c>
      <c r="I25" s="29"/>
      <c r="J25" s="38"/>
      <c r="K25" s="19"/>
      <c r="M25" s="21"/>
      <c r="N25" s="22"/>
    </row>
    <row r="26" spans="1:14" s="20" customFormat="1" x14ac:dyDescent="0.25">
      <c r="A26" s="36"/>
      <c r="B26" s="34" t="s">
        <v>25</v>
      </c>
      <c r="C26" s="35" t="s">
        <v>26</v>
      </c>
      <c r="D26" s="21">
        <v>12.21</v>
      </c>
      <c r="E26" s="21">
        <v>12.8</v>
      </c>
      <c r="F26" s="38">
        <f t="shared" ref="F26:F27" si="2">(E26-D26)/D26</f>
        <v>4.8321048321048304E-2</v>
      </c>
      <c r="G26" s="22">
        <f t="shared" ref="G26:G27" si="3">(E26-D26)/(D26*0.075)</f>
        <v>0.64428064428064413</v>
      </c>
      <c r="H26" s="60" t="str">
        <f t="shared" si="0"/>
        <v/>
      </c>
      <c r="I26" s="29"/>
      <c r="J26" s="38"/>
      <c r="K26" s="19"/>
      <c r="M26" s="21"/>
      <c r="N26" s="22"/>
    </row>
    <row r="27" spans="1:14" s="20" customFormat="1" x14ac:dyDescent="0.25">
      <c r="A27" s="36"/>
      <c r="B27" s="34" t="s">
        <v>25</v>
      </c>
      <c r="C27" s="35" t="s">
        <v>26</v>
      </c>
      <c r="D27" s="21">
        <v>19.600000000000001</v>
      </c>
      <c r="E27" s="21">
        <v>19.600000000000001</v>
      </c>
      <c r="F27" s="38">
        <f t="shared" si="2"/>
        <v>0</v>
      </c>
      <c r="G27" s="22">
        <f t="shared" si="3"/>
        <v>0</v>
      </c>
      <c r="H27" s="60" t="str">
        <f t="shared" si="0"/>
        <v/>
      </c>
      <c r="I27" s="29"/>
      <c r="J27" s="38"/>
      <c r="K27" s="19"/>
      <c r="M27" s="21"/>
      <c r="N27" s="22"/>
    </row>
    <row r="28" spans="1:14" s="20" customFormat="1" x14ac:dyDescent="0.25">
      <c r="A28" s="36"/>
      <c r="B28" s="34" t="s">
        <v>25</v>
      </c>
      <c r="C28" s="35" t="s">
        <v>26</v>
      </c>
      <c r="D28" s="21"/>
      <c r="E28" s="21">
        <v>0.1</v>
      </c>
      <c r="F28" s="39"/>
      <c r="G28" s="22"/>
      <c r="H28" s="60" t="str">
        <f t="shared" si="0"/>
        <v/>
      </c>
      <c r="I28" s="29"/>
      <c r="J28" s="38"/>
      <c r="K28" s="19"/>
      <c r="M28" s="21"/>
      <c r="N28" s="22"/>
    </row>
    <row r="29" spans="1:14" s="20" customFormat="1" x14ac:dyDescent="0.25">
      <c r="A29" s="36"/>
      <c r="B29" s="34" t="s">
        <v>25</v>
      </c>
      <c r="C29" s="35" t="s">
        <v>26</v>
      </c>
      <c r="D29" s="21"/>
      <c r="E29" s="21">
        <v>0.1</v>
      </c>
      <c r="F29" s="39"/>
      <c r="G29" s="22"/>
      <c r="H29" s="60" t="str">
        <f t="shared" si="0"/>
        <v/>
      </c>
      <c r="I29" s="29"/>
      <c r="J29" s="38"/>
      <c r="K29" s="19"/>
      <c r="M29" s="21"/>
      <c r="N29" s="22"/>
    </row>
    <row r="30" spans="1:14" s="20" customFormat="1" x14ac:dyDescent="0.25">
      <c r="A30" s="36"/>
      <c r="B30" s="34"/>
      <c r="C30" s="35"/>
      <c r="D30" s="21"/>
      <c r="E30" s="21"/>
      <c r="F30" s="39"/>
      <c r="G30" s="22"/>
      <c r="H30" s="60" t="str">
        <f t="shared" si="0"/>
        <v/>
      </c>
      <c r="I30" s="29"/>
      <c r="J30" s="38"/>
      <c r="K30" s="19"/>
      <c r="M30" s="21"/>
      <c r="N30" s="22"/>
    </row>
    <row r="31" spans="1:14" s="20" customFormat="1" x14ac:dyDescent="0.25">
      <c r="A31" s="33" t="s">
        <v>24</v>
      </c>
      <c r="B31" s="34" t="s">
        <v>25</v>
      </c>
      <c r="C31" s="35" t="s">
        <v>26</v>
      </c>
      <c r="D31" s="21"/>
      <c r="E31" s="21"/>
      <c r="F31" s="39"/>
      <c r="G31" s="22"/>
      <c r="H31" s="60" t="str">
        <f t="shared" si="0"/>
        <v/>
      </c>
      <c r="I31" s="29"/>
      <c r="J31" s="38"/>
      <c r="K31" s="19"/>
      <c r="M31" s="21"/>
      <c r="N31" s="22"/>
    </row>
    <row r="32" spans="1:14" s="20" customFormat="1" x14ac:dyDescent="0.25">
      <c r="A32" s="36"/>
      <c r="B32" s="34" t="s">
        <v>25</v>
      </c>
      <c r="C32" s="35" t="s">
        <v>26</v>
      </c>
      <c r="D32" s="21"/>
      <c r="E32" s="21"/>
      <c r="F32" s="39"/>
      <c r="G32" s="22"/>
      <c r="H32" s="60" t="str">
        <f t="shared" si="0"/>
        <v/>
      </c>
      <c r="I32" s="29"/>
      <c r="J32" s="38"/>
      <c r="K32" s="19"/>
      <c r="M32" s="21"/>
      <c r="N32" s="22"/>
    </row>
    <row r="33" spans="1:14" s="20" customFormat="1" x14ac:dyDescent="0.25">
      <c r="A33" s="36"/>
      <c r="B33" s="34" t="s">
        <v>25</v>
      </c>
      <c r="C33" s="35" t="s">
        <v>26</v>
      </c>
      <c r="D33" s="21"/>
      <c r="E33" s="21"/>
      <c r="F33" s="39"/>
      <c r="G33" s="22"/>
      <c r="H33" s="60" t="str">
        <f t="shared" si="0"/>
        <v/>
      </c>
      <c r="I33" s="29"/>
      <c r="J33" s="38"/>
      <c r="K33" s="19"/>
      <c r="M33" s="21"/>
      <c r="N33" s="22"/>
    </row>
    <row r="34" spans="1:14" s="20" customFormat="1" x14ac:dyDescent="0.25">
      <c r="A34" s="36"/>
      <c r="B34" s="34" t="s">
        <v>25</v>
      </c>
      <c r="C34" s="35" t="s">
        <v>26</v>
      </c>
      <c r="D34" s="21"/>
      <c r="E34" s="21"/>
      <c r="F34" s="39"/>
      <c r="G34" s="22"/>
      <c r="H34" s="60" t="str">
        <f t="shared" si="0"/>
        <v/>
      </c>
      <c r="I34" s="29"/>
      <c r="J34" s="38"/>
      <c r="K34" s="19"/>
      <c r="M34" s="21"/>
      <c r="N34" s="22"/>
    </row>
    <row r="35" spans="1:14" s="20" customFormat="1" x14ac:dyDescent="0.25">
      <c r="A35" s="36"/>
      <c r="B35" s="34" t="s">
        <v>25</v>
      </c>
      <c r="C35" s="35" t="s">
        <v>26</v>
      </c>
      <c r="D35" s="21"/>
      <c r="E35" s="21"/>
      <c r="F35" s="39"/>
      <c r="G35" s="22"/>
      <c r="H35" s="60" t="str">
        <f t="shared" si="0"/>
        <v/>
      </c>
      <c r="I35" s="29"/>
      <c r="J35" s="38"/>
      <c r="K35" s="19"/>
      <c r="M35" s="21"/>
      <c r="N35" s="22"/>
    </row>
    <row r="36" spans="1:14" s="20" customFormat="1" x14ac:dyDescent="0.25">
      <c r="A36" s="33"/>
      <c r="B36" s="27"/>
      <c r="C36" s="28"/>
      <c r="D36" s="21"/>
      <c r="E36" s="21"/>
      <c r="F36" s="38"/>
      <c r="G36" s="22"/>
      <c r="H36" s="60" t="str">
        <f t="shared" si="0"/>
        <v/>
      </c>
      <c r="I36" s="29"/>
      <c r="J36" s="38"/>
      <c r="K36" s="19"/>
      <c r="M36" s="21"/>
      <c r="N36" s="22"/>
    </row>
    <row r="37" spans="1:14" s="20" customFormat="1" x14ac:dyDescent="0.25">
      <c r="A37" s="33" t="s">
        <v>27</v>
      </c>
      <c r="B37" s="34" t="s">
        <v>25</v>
      </c>
      <c r="C37" s="35" t="s">
        <v>26</v>
      </c>
      <c r="D37" s="58">
        <v>88.21</v>
      </c>
      <c r="E37" s="58">
        <v>88.3</v>
      </c>
      <c r="F37" s="38">
        <f>(E37-D37)/D37</f>
        <v>1.0202924838454077E-3</v>
      </c>
      <c r="G37" s="22">
        <f>(E37-D37)/(D37*0.05)</f>
        <v>2.0405849676908155E-2</v>
      </c>
      <c r="H37" s="60" t="str">
        <f t="shared" si="0"/>
        <v/>
      </c>
      <c r="I37" s="21"/>
      <c r="J37" s="39"/>
      <c r="K37" s="31"/>
      <c r="M37" s="21"/>
      <c r="N37" s="22"/>
    </row>
    <row r="38" spans="1:14" s="20" customFormat="1" x14ac:dyDescent="0.25">
      <c r="A38" s="36"/>
      <c r="B38" s="34" t="s">
        <v>25</v>
      </c>
      <c r="C38" s="35" t="s">
        <v>26</v>
      </c>
      <c r="D38" s="21">
        <v>112.18</v>
      </c>
      <c r="E38" s="21">
        <v>112.3</v>
      </c>
      <c r="F38" s="38">
        <f t="shared" ref="F38:F39" si="4">(E38-D38)/D38</f>
        <v>1.0697093956141053E-3</v>
      </c>
      <c r="G38" s="22">
        <f t="shared" ref="G38:G39" si="5">(E38-D38)/(D38*0.05)</f>
        <v>2.1394187912282103E-2</v>
      </c>
      <c r="H38" s="60" t="str">
        <f t="shared" si="0"/>
        <v/>
      </c>
      <c r="I38" s="21"/>
      <c r="J38" s="39"/>
      <c r="K38" s="31"/>
      <c r="M38" s="21"/>
      <c r="N38" s="22"/>
    </row>
    <row r="39" spans="1:14" s="20" customFormat="1" x14ac:dyDescent="0.25">
      <c r="A39" s="36"/>
      <c r="B39" s="34" t="s">
        <v>25</v>
      </c>
      <c r="C39" s="35" t="s">
        <v>26</v>
      </c>
      <c r="D39" s="21">
        <v>203.8</v>
      </c>
      <c r="E39" s="21">
        <v>204.2</v>
      </c>
      <c r="F39" s="38">
        <f t="shared" si="4"/>
        <v>1.9627085377820278E-3</v>
      </c>
      <c r="G39" s="22">
        <f t="shared" si="5"/>
        <v>3.9254170755640548E-2</v>
      </c>
      <c r="H39" s="60" t="str">
        <f t="shared" si="0"/>
        <v/>
      </c>
      <c r="I39" s="21"/>
      <c r="J39" s="39"/>
      <c r="K39" s="40"/>
      <c r="M39" s="21"/>
      <c r="N39" s="22"/>
    </row>
    <row r="40" spans="1:14" s="20" customFormat="1" x14ac:dyDescent="0.25">
      <c r="A40" s="36"/>
      <c r="B40" s="34" t="s">
        <v>25</v>
      </c>
      <c r="C40" s="35" t="s">
        <v>26</v>
      </c>
      <c r="D40" s="21"/>
      <c r="E40" s="21">
        <v>0.2</v>
      </c>
      <c r="F40" s="39"/>
      <c r="G40" s="22"/>
      <c r="H40" s="60" t="str">
        <f t="shared" si="0"/>
        <v/>
      </c>
      <c r="I40" s="21"/>
      <c r="J40" s="39"/>
      <c r="K40" s="21"/>
      <c r="M40" s="21"/>
      <c r="N40" s="22"/>
    </row>
    <row r="41" spans="1:14" s="20" customFormat="1" x14ac:dyDescent="0.25">
      <c r="A41" s="36"/>
      <c r="B41" s="34" t="s">
        <v>25</v>
      </c>
      <c r="C41" s="35" t="s">
        <v>26</v>
      </c>
      <c r="D41" s="21"/>
      <c r="E41" s="21" t="s">
        <v>65</v>
      </c>
      <c r="F41" s="39"/>
      <c r="G41" s="22"/>
      <c r="H41" s="60" t="str">
        <f t="shared" si="0"/>
        <v/>
      </c>
      <c r="I41" s="21"/>
      <c r="J41" s="39"/>
      <c r="K41" s="21"/>
      <c r="M41" s="21"/>
      <c r="N41" s="22"/>
    </row>
    <row r="42" spans="1:14" s="20" customFormat="1" x14ac:dyDescent="0.25">
      <c r="A42" s="36"/>
      <c r="B42" s="34"/>
      <c r="C42" s="35"/>
      <c r="D42" s="19"/>
      <c r="E42" s="58"/>
      <c r="F42" s="57"/>
      <c r="G42" s="22"/>
      <c r="H42" s="60" t="str">
        <f t="shared" si="0"/>
        <v/>
      </c>
      <c r="I42" s="21"/>
      <c r="J42" s="39"/>
      <c r="K42" s="21"/>
      <c r="M42" s="21"/>
      <c r="N42" s="22"/>
    </row>
    <row r="43" spans="1:14" s="20" customFormat="1" x14ac:dyDescent="0.25">
      <c r="A43" s="33" t="s">
        <v>27</v>
      </c>
      <c r="B43" s="34" t="s">
        <v>25</v>
      </c>
      <c r="C43" s="35" t="s">
        <v>26</v>
      </c>
      <c r="D43" s="19"/>
      <c r="E43" s="29"/>
      <c r="F43" s="57"/>
      <c r="G43" s="22"/>
      <c r="H43" s="60" t="str">
        <f t="shared" si="0"/>
        <v/>
      </c>
      <c r="I43" s="19"/>
      <c r="J43" s="39"/>
      <c r="K43" s="21"/>
      <c r="M43" s="21"/>
      <c r="N43" s="22"/>
    </row>
    <row r="44" spans="1:14" s="20" customFormat="1" x14ac:dyDescent="0.25">
      <c r="A44" s="36"/>
      <c r="B44" s="34" t="s">
        <v>25</v>
      </c>
      <c r="C44" s="35" t="s">
        <v>26</v>
      </c>
      <c r="D44" s="19"/>
      <c r="E44" s="29"/>
      <c r="F44" s="57"/>
      <c r="G44" s="22"/>
      <c r="H44" s="60" t="str">
        <f t="shared" si="0"/>
        <v/>
      </c>
      <c r="I44" s="21"/>
      <c r="J44" s="39"/>
      <c r="K44" s="41"/>
      <c r="M44" s="21"/>
      <c r="N44" s="22"/>
    </row>
    <row r="45" spans="1:14" s="22" customFormat="1" x14ac:dyDescent="0.25">
      <c r="A45" s="36"/>
      <c r="B45" s="34" t="s">
        <v>25</v>
      </c>
      <c r="C45" s="35" t="s">
        <v>26</v>
      </c>
      <c r="D45" s="19"/>
      <c r="E45" s="29"/>
      <c r="F45" s="57"/>
      <c r="H45" s="60" t="str">
        <f t="shared" si="0"/>
        <v/>
      </c>
      <c r="I45" s="21"/>
      <c r="J45" s="39"/>
      <c r="K45" s="21"/>
      <c r="L45" s="20"/>
      <c r="M45" s="21"/>
    </row>
    <row r="46" spans="1:14" s="22" customFormat="1" x14ac:dyDescent="0.25">
      <c r="A46" s="36"/>
      <c r="B46" s="34" t="s">
        <v>25</v>
      </c>
      <c r="C46" s="35" t="s">
        <v>26</v>
      </c>
      <c r="D46" s="19"/>
      <c r="E46" s="29"/>
      <c r="F46" s="38"/>
      <c r="G46" s="21"/>
      <c r="H46" s="60" t="str">
        <f t="shared" si="0"/>
        <v/>
      </c>
      <c r="I46" s="21"/>
      <c r="J46" s="39"/>
      <c r="K46" s="21"/>
      <c r="L46" s="20"/>
      <c r="M46" s="21"/>
    </row>
    <row r="47" spans="1:14" s="22" customFormat="1" x14ac:dyDescent="0.25">
      <c r="A47" s="36"/>
      <c r="B47" s="34" t="s">
        <v>25</v>
      </c>
      <c r="C47" s="35" t="s">
        <v>26</v>
      </c>
      <c r="D47" s="19"/>
      <c r="E47" s="29"/>
      <c r="F47" s="57"/>
      <c r="G47" s="21"/>
      <c r="H47" s="60" t="str">
        <f t="shared" si="0"/>
        <v/>
      </c>
      <c r="I47" s="21"/>
      <c r="J47" s="39"/>
      <c r="K47" s="21"/>
      <c r="L47" s="20"/>
      <c r="M47" s="21"/>
    </row>
    <row r="48" spans="1:14" s="22" customFormat="1" x14ac:dyDescent="0.25">
      <c r="A48" s="36"/>
      <c r="B48" s="34"/>
      <c r="C48" s="35"/>
      <c r="E48" s="39"/>
      <c r="H48" s="60" t="str">
        <f t="shared" si="0"/>
        <v/>
      </c>
      <c r="I48" s="39"/>
      <c r="J48" s="21"/>
      <c r="K48" s="21"/>
      <c r="L48" s="20"/>
      <c r="M48" s="21"/>
    </row>
    <row r="49" spans="1:14" x14ac:dyDescent="0.25">
      <c r="E49" s="25"/>
      <c r="F49" s="17"/>
      <c r="G49" s="17"/>
      <c r="H49" s="25"/>
      <c r="I49" s="25"/>
      <c r="J49" s="18"/>
      <c r="K49" s="19"/>
      <c r="L49" s="20"/>
      <c r="M49" s="21"/>
      <c r="N49" s="22"/>
    </row>
    <row r="50" spans="1:14" s="22" customFormat="1" x14ac:dyDescent="0.25">
      <c r="A50" s="71" t="s">
        <v>48</v>
      </c>
      <c r="B50" s="71"/>
      <c r="C50" s="71"/>
      <c r="D50" s="71"/>
      <c r="E50" s="71"/>
      <c r="F50" s="71"/>
      <c r="G50" s="71"/>
      <c r="H50" s="71"/>
      <c r="I50" s="54"/>
      <c r="J50" s="18"/>
      <c r="K50" s="19"/>
      <c r="L50" s="20"/>
      <c r="M50" s="21"/>
    </row>
    <row r="51" spans="1:14" s="22" customFormat="1" x14ac:dyDescent="0.25">
      <c r="A51" s="17"/>
      <c r="B51" s="24" t="s">
        <v>28</v>
      </c>
      <c r="C51" s="19" t="s">
        <v>29</v>
      </c>
      <c r="D51" s="32">
        <v>72.801864823674819</v>
      </c>
      <c r="E51" s="20">
        <v>74.900000000000006</v>
      </c>
      <c r="F51" s="26">
        <f t="shared" ref="F51:F60" si="6">(E51-D51)/D51</f>
        <v>2.8819799896703784E-2</v>
      </c>
      <c r="G51" s="22">
        <f t="shared" ref="G51:G60" si="7">(E51-D51)/(0.075*D51)</f>
        <v>0.38426399862271715</v>
      </c>
      <c r="H51" s="60" t="str">
        <f>IF(ABS(G51)&gt;2,IF(ABS(G51)&gt;3,"XX","X"),"")</f>
        <v/>
      </c>
      <c r="I51" s="20"/>
      <c r="J51" s="26">
        <f>(E51-K51)/K51</f>
        <v>2.0519999709280229E-2</v>
      </c>
      <c r="K51" s="47">
        <v>73.393956043327989</v>
      </c>
      <c r="L51" s="47">
        <v>3.5439893023691846</v>
      </c>
      <c r="M51" s="42">
        <f>(L51/K51)</f>
        <v>4.8287209103117387E-2</v>
      </c>
      <c r="N51" s="22">
        <f>(E51-K51)/L51</f>
        <v>0.42495725245705851</v>
      </c>
    </row>
    <row r="52" spans="1:14" s="22" customFormat="1" x14ac:dyDescent="0.25">
      <c r="A52" s="17"/>
      <c r="B52" s="24" t="s">
        <v>30</v>
      </c>
      <c r="C52" s="19" t="s">
        <v>29</v>
      </c>
      <c r="D52" s="43">
        <v>37.057140388760196</v>
      </c>
      <c r="E52" s="20">
        <v>38</v>
      </c>
      <c r="F52" s="26">
        <f t="shared" si="6"/>
        <v>2.5443399068261156E-2</v>
      </c>
      <c r="G52" s="22">
        <f t="shared" si="7"/>
        <v>0.33924532091014875</v>
      </c>
      <c r="H52" s="60" t="str">
        <f t="shared" ref="H52:H86" si="8">IF(ABS(G52)&gt;2,IF(ABS(G52)&gt;3,"XX","X"),"")</f>
        <v/>
      </c>
      <c r="I52" s="20"/>
      <c r="J52" s="26">
        <f t="shared" ref="J52:J86" si="9">(E52-K52)/K52</f>
        <v>1.3801578833637296E-2</v>
      </c>
      <c r="K52" s="47">
        <v>37.482679839301888</v>
      </c>
      <c r="L52" s="47">
        <v>2.4447489834797431</v>
      </c>
      <c r="M52" s="42">
        <f t="shared" ref="M52:M60" si="10">(L52/K52)</f>
        <v>6.5223431034307722E-2</v>
      </c>
      <c r="N52" s="22">
        <f t="shared" ref="N52:N86" si="11">(E52-K52)/L52</f>
        <v>0.21160461225012259</v>
      </c>
    </row>
    <row r="53" spans="1:14" s="22" customFormat="1" x14ac:dyDescent="0.25">
      <c r="A53" s="17"/>
      <c r="B53" s="24" t="s">
        <v>31</v>
      </c>
      <c r="C53" s="19" t="s">
        <v>29</v>
      </c>
      <c r="D53" s="43">
        <v>51.622655405343721</v>
      </c>
      <c r="E53" s="20">
        <v>52.1</v>
      </c>
      <c r="F53" s="26">
        <f t="shared" si="6"/>
        <v>9.2468043518518402E-3</v>
      </c>
      <c r="G53" s="22">
        <f t="shared" si="7"/>
        <v>0.12329072469135786</v>
      </c>
      <c r="H53" s="60" t="str">
        <f t="shared" si="8"/>
        <v/>
      </c>
      <c r="I53" s="20"/>
      <c r="J53" s="26">
        <f t="shared" si="9"/>
        <v>-1.6598769993807383E-2</v>
      </c>
      <c r="K53" s="47">
        <v>52.979392754747643</v>
      </c>
      <c r="L53" s="47">
        <v>2.1086479681467494</v>
      </c>
      <c r="M53" s="42">
        <f t="shared" si="10"/>
        <v>3.9801286094540735E-2</v>
      </c>
      <c r="N53" s="22">
        <f t="shared" si="11"/>
        <v>-0.41704104622096927</v>
      </c>
    </row>
    <row r="54" spans="1:14" x14ac:dyDescent="0.25">
      <c r="B54" s="24" t="s">
        <v>35</v>
      </c>
      <c r="C54" s="19" t="s">
        <v>29</v>
      </c>
      <c r="D54" s="43">
        <v>105.27843992905528</v>
      </c>
      <c r="E54" s="20">
        <v>63.5</v>
      </c>
      <c r="F54" s="26"/>
      <c r="G54" s="22"/>
      <c r="H54" s="60"/>
      <c r="J54" s="26"/>
      <c r="K54" s="49"/>
      <c r="L54" s="47"/>
      <c r="M54" s="42"/>
      <c r="N54" s="22"/>
    </row>
    <row r="55" spans="1:14" x14ac:dyDescent="0.25">
      <c r="B55" s="24" t="s">
        <v>36</v>
      </c>
      <c r="C55" s="19" t="s">
        <v>29</v>
      </c>
      <c r="D55" s="43">
        <v>149.58798713206852</v>
      </c>
      <c r="E55" s="20">
        <v>97.2</v>
      </c>
      <c r="F55" s="26"/>
      <c r="G55" s="22"/>
      <c r="H55" s="60"/>
      <c r="J55" s="26"/>
      <c r="K55" s="49"/>
      <c r="L55" s="47"/>
      <c r="M55" s="42"/>
      <c r="N55" s="22"/>
    </row>
    <row r="56" spans="1:14" x14ac:dyDescent="0.25">
      <c r="B56" s="24" t="s">
        <v>37</v>
      </c>
      <c r="C56" s="19" t="s">
        <v>29</v>
      </c>
      <c r="D56" s="43">
        <v>173.77092371711555</v>
      </c>
      <c r="E56" s="20">
        <v>117.4</v>
      </c>
      <c r="F56" s="26"/>
      <c r="G56" s="22"/>
      <c r="H56" s="60"/>
      <c r="J56" s="26"/>
      <c r="K56" s="47"/>
      <c r="L56" s="47"/>
      <c r="M56" s="42"/>
      <c r="N56" s="22"/>
    </row>
    <row r="57" spans="1:14" x14ac:dyDescent="0.25">
      <c r="B57" s="24" t="s">
        <v>38</v>
      </c>
      <c r="C57" s="19" t="s">
        <v>29</v>
      </c>
      <c r="D57" s="43">
        <v>67.691344804873708</v>
      </c>
      <c r="E57" s="20">
        <v>64.8</v>
      </c>
      <c r="F57" s="26"/>
      <c r="G57" s="22"/>
      <c r="H57" s="60"/>
      <c r="J57" s="26"/>
      <c r="K57" s="47"/>
      <c r="L57" s="49"/>
      <c r="M57" s="42"/>
      <c r="N57" s="22"/>
    </row>
    <row r="58" spans="1:14" x14ac:dyDescent="0.25">
      <c r="B58" s="24" t="s">
        <v>39</v>
      </c>
      <c r="C58" s="19" t="s">
        <v>29</v>
      </c>
      <c r="D58" s="43">
        <v>61.98733361091962</v>
      </c>
      <c r="E58" s="20">
        <v>58.2</v>
      </c>
      <c r="F58" s="26"/>
      <c r="G58" s="22"/>
      <c r="H58" s="60"/>
      <c r="J58" s="26"/>
      <c r="K58" s="47"/>
      <c r="L58" s="49"/>
      <c r="M58" s="42"/>
      <c r="N58" s="22"/>
    </row>
    <row r="59" spans="1:14" x14ac:dyDescent="0.25">
      <c r="B59" s="24" t="s">
        <v>40</v>
      </c>
      <c r="C59" s="19" t="s">
        <v>29</v>
      </c>
      <c r="D59" s="43">
        <v>51.928193552520007</v>
      </c>
      <c r="E59" s="20">
        <v>48.4</v>
      </c>
      <c r="F59" s="26"/>
      <c r="G59" s="22"/>
      <c r="H59" s="60"/>
      <c r="J59" s="26"/>
      <c r="K59" s="47"/>
      <c r="L59" s="49"/>
      <c r="M59" s="42"/>
      <c r="N59" s="22"/>
    </row>
    <row r="60" spans="1:14" x14ac:dyDescent="0.25">
      <c r="B60" s="24" t="s">
        <v>41</v>
      </c>
      <c r="C60" s="19" t="s">
        <v>29</v>
      </c>
      <c r="D60" s="43">
        <v>72.801864823674819</v>
      </c>
      <c r="E60" s="20">
        <v>79.3</v>
      </c>
      <c r="F60" s="26">
        <f t="shared" si="6"/>
        <v>8.925781217367959E-2</v>
      </c>
      <c r="G60" s="22">
        <f t="shared" si="7"/>
        <v>1.1901041623157278</v>
      </c>
      <c r="H60" s="60" t="str">
        <f t="shared" si="8"/>
        <v/>
      </c>
      <c r="J60" s="26">
        <f t="shared" si="9"/>
        <v>7.5530682138696209E-2</v>
      </c>
      <c r="K60" s="47">
        <v>73.731043955260944</v>
      </c>
      <c r="L60" s="49">
        <v>4.4507705425646824</v>
      </c>
      <c r="M60" s="42">
        <f t="shared" si="10"/>
        <v>6.0364946755200606E-2</v>
      </c>
      <c r="N60" s="22">
        <f t="shared" si="11"/>
        <v>1.2512341383319292</v>
      </c>
    </row>
    <row r="61" spans="1:14" x14ac:dyDescent="0.25">
      <c r="E61" s="25"/>
      <c r="F61" s="26"/>
      <c r="G61" s="22"/>
      <c r="H61" s="60" t="str">
        <f t="shared" si="8"/>
        <v/>
      </c>
      <c r="I61" s="25"/>
      <c r="J61" s="26"/>
      <c r="K61" s="51"/>
      <c r="L61" s="51"/>
      <c r="M61" s="42"/>
      <c r="N61" s="22"/>
    </row>
    <row r="62" spans="1:14" x14ac:dyDescent="0.25">
      <c r="E62" s="25"/>
      <c r="F62" s="26"/>
      <c r="G62" s="22"/>
      <c r="H62" s="16" t="str">
        <f t="shared" si="8"/>
        <v/>
      </c>
      <c r="I62" s="25"/>
      <c r="J62" s="26"/>
      <c r="K62" s="51"/>
      <c r="L62" s="51"/>
      <c r="M62" s="42"/>
      <c r="N62" s="22"/>
    </row>
    <row r="63" spans="1:14" x14ac:dyDescent="0.25">
      <c r="A63" s="71" t="s">
        <v>49</v>
      </c>
      <c r="B63" s="71"/>
      <c r="C63" s="71"/>
      <c r="D63" s="71"/>
      <c r="E63" s="71"/>
      <c r="F63" s="71"/>
      <c r="G63" s="71"/>
      <c r="H63" s="16" t="str">
        <f t="shared" si="8"/>
        <v/>
      </c>
      <c r="I63" s="25"/>
      <c r="J63" s="26"/>
      <c r="K63" s="51"/>
      <c r="L63" s="51"/>
      <c r="M63" s="42"/>
      <c r="N63" s="22"/>
    </row>
    <row r="64" spans="1:14" x14ac:dyDescent="0.25">
      <c r="A64" s="33"/>
      <c r="E64" s="25"/>
      <c r="F64" s="26"/>
      <c r="G64" s="22"/>
      <c r="H64" s="16" t="str">
        <f t="shared" si="8"/>
        <v/>
      </c>
      <c r="I64" s="25"/>
      <c r="J64" s="26"/>
      <c r="K64" s="51"/>
      <c r="L64" s="51"/>
      <c r="M64" s="42"/>
      <c r="N64" s="22"/>
    </row>
    <row r="65" spans="1:14" x14ac:dyDescent="0.25">
      <c r="A65" s="44" t="s">
        <v>28</v>
      </c>
      <c r="B65" s="45" t="s">
        <v>42</v>
      </c>
      <c r="C65" s="19" t="s">
        <v>12</v>
      </c>
      <c r="D65" s="21">
        <v>130.09473586402876</v>
      </c>
      <c r="E65" s="19">
        <v>131</v>
      </c>
      <c r="F65" s="26">
        <f t="shared" ref="F65:F77" si="12">(E65-D65)/D65</f>
        <v>6.9584993578632771E-3</v>
      </c>
      <c r="G65" s="22">
        <f t="shared" ref="G65:G77" si="13">(E65-D65)/(0.075*D65)</f>
        <v>9.2779991438177029E-2</v>
      </c>
      <c r="H65" s="60" t="str">
        <f t="shared" si="8"/>
        <v/>
      </c>
      <c r="I65" s="19"/>
      <c r="J65" s="26">
        <f t="shared" si="9"/>
        <v>4.148251948605808E-3</v>
      </c>
      <c r="K65" s="47">
        <v>130.45882392942195</v>
      </c>
      <c r="L65" s="47">
        <v>2.442515630067283</v>
      </c>
      <c r="M65" s="42">
        <f>(L65/K65)</f>
        <v>1.8722502292284043E-2</v>
      </c>
      <c r="N65" s="22">
        <f t="shared" si="11"/>
        <v>0.22156503889522258</v>
      </c>
    </row>
    <row r="66" spans="1:14" x14ac:dyDescent="0.25">
      <c r="A66" s="44" t="s">
        <v>32</v>
      </c>
      <c r="B66" s="45" t="s">
        <v>42</v>
      </c>
      <c r="C66" s="19" t="s">
        <v>12</v>
      </c>
      <c r="D66" s="21">
        <v>260.64206000730655</v>
      </c>
      <c r="E66" s="19">
        <v>261</v>
      </c>
      <c r="F66" s="26">
        <f t="shared" si="12"/>
        <v>1.3733009656362123E-3</v>
      </c>
      <c r="G66" s="22">
        <f t="shared" si="13"/>
        <v>1.8310679541816165E-2</v>
      </c>
      <c r="H66" s="60" t="str">
        <f t="shared" si="8"/>
        <v/>
      </c>
      <c r="I66" s="19"/>
      <c r="J66" s="26">
        <f t="shared" si="9"/>
        <v>1.175167428160069E-3</v>
      </c>
      <c r="K66" s="47">
        <v>260.69364132398761</v>
      </c>
      <c r="L66" s="47">
        <v>4.3499701038654051</v>
      </c>
      <c r="M66" s="42">
        <f t="shared" ref="M66:M86" si="14">(L66/K66)</f>
        <v>1.6686138111283288E-2</v>
      </c>
      <c r="N66" s="22">
        <f t="shared" si="11"/>
        <v>7.0427765869048642E-2</v>
      </c>
    </row>
    <row r="67" spans="1:14" x14ac:dyDescent="0.25">
      <c r="A67" s="44" t="s">
        <v>33</v>
      </c>
      <c r="B67" s="45" t="s">
        <v>42</v>
      </c>
      <c r="C67" s="19" t="s">
        <v>12</v>
      </c>
      <c r="D67" s="21">
        <v>104.32914340839557</v>
      </c>
      <c r="E67" s="19">
        <v>107</v>
      </c>
      <c r="F67" s="26">
        <f t="shared" si="12"/>
        <v>2.5600292539059651E-2</v>
      </c>
      <c r="G67" s="22">
        <f t="shared" si="13"/>
        <v>0.34133723385412873</v>
      </c>
      <c r="H67" s="60" t="str">
        <f t="shared" si="8"/>
        <v/>
      </c>
      <c r="I67" s="19"/>
      <c r="J67" s="26">
        <f t="shared" si="9"/>
        <v>1.0470342570113029E-2</v>
      </c>
      <c r="K67" s="47">
        <v>105.89128200224802</v>
      </c>
      <c r="L67" s="47">
        <v>3.276126837527273</v>
      </c>
      <c r="M67" s="42">
        <f t="shared" si="14"/>
        <v>3.0938588858124529E-2</v>
      </c>
      <c r="N67" s="22">
        <f t="shared" si="11"/>
        <v>0.33842340444572339</v>
      </c>
    </row>
    <row r="68" spans="1:14" x14ac:dyDescent="0.25">
      <c r="A68" s="44" t="s">
        <v>35</v>
      </c>
      <c r="B68" s="45" t="s">
        <v>42</v>
      </c>
      <c r="C68" s="19" t="s">
        <v>12</v>
      </c>
      <c r="D68" s="21">
        <v>51.481174170863582</v>
      </c>
      <c r="E68" s="19">
        <v>53</v>
      </c>
      <c r="F68" s="26">
        <f t="shared" si="12"/>
        <v>2.9502548331463978E-2</v>
      </c>
      <c r="G68" s="22">
        <f t="shared" si="13"/>
        <v>0.39336731108618639</v>
      </c>
      <c r="H68" s="60" t="str">
        <f t="shared" si="8"/>
        <v/>
      </c>
      <c r="I68" s="19"/>
      <c r="J68" s="26">
        <f t="shared" si="9"/>
        <v>1.756412735478664E-2</v>
      </c>
      <c r="K68" s="47">
        <v>52.085169450476194</v>
      </c>
      <c r="L68" s="47">
        <v>2.1470032677235706</v>
      </c>
      <c r="M68" s="42">
        <f t="shared" si="14"/>
        <v>4.1221009557528498E-2</v>
      </c>
      <c r="N68" s="22">
        <f t="shared" si="11"/>
        <v>0.42609648679938195</v>
      </c>
    </row>
    <row r="69" spans="1:14" ht="18.75" x14ac:dyDescent="0.35">
      <c r="A69" s="44" t="s">
        <v>32</v>
      </c>
      <c r="B69" s="2" t="s">
        <v>54</v>
      </c>
      <c r="C69" s="19" t="s">
        <v>12</v>
      </c>
      <c r="D69" s="21">
        <v>118.87204471386225</v>
      </c>
      <c r="E69" s="19">
        <v>89</v>
      </c>
      <c r="F69" s="26">
        <f t="shared" si="12"/>
        <v>-0.25129579276412267</v>
      </c>
      <c r="G69" s="22">
        <f t="shared" si="13"/>
        <v>-3.3506105701883024</v>
      </c>
      <c r="H69" s="60" t="str">
        <f t="shared" si="8"/>
        <v>XX</v>
      </c>
      <c r="I69" s="19"/>
      <c r="J69" s="26">
        <f t="shared" si="9"/>
        <v>-0.23694231970332705</v>
      </c>
      <c r="K69" s="47">
        <v>116.63600576747652</v>
      </c>
      <c r="L69" s="47">
        <v>8.3513811278557739</v>
      </c>
      <c r="M69" s="42">
        <f t="shared" si="14"/>
        <v>7.1602084389831899E-2</v>
      </c>
      <c r="N69" s="22">
        <f t="shared" si="11"/>
        <v>-3.3091539404539296</v>
      </c>
    </row>
    <row r="70" spans="1:14" ht="18.75" x14ac:dyDescent="0.35">
      <c r="A70" s="44" t="s">
        <v>33</v>
      </c>
      <c r="B70" s="2" t="s">
        <v>54</v>
      </c>
      <c r="C70" s="19" t="s">
        <v>12</v>
      </c>
      <c r="D70" s="21">
        <v>89.776175870431032</v>
      </c>
      <c r="E70" s="19">
        <v>10</v>
      </c>
      <c r="F70" s="26">
        <f t="shared" si="12"/>
        <v>-0.88861187388475482</v>
      </c>
      <c r="G70" s="22">
        <f t="shared" si="13"/>
        <v>-11.848158318463399</v>
      </c>
      <c r="H70" s="60" t="str">
        <f t="shared" si="8"/>
        <v>XX</v>
      </c>
      <c r="I70" s="19"/>
      <c r="J70" s="26">
        <f t="shared" si="9"/>
        <v>-0.8777729328210927</v>
      </c>
      <c r="K70" s="47">
        <v>81.81493862863212</v>
      </c>
      <c r="L70" s="47">
        <v>10.138913327232238</v>
      </c>
      <c r="M70" s="42">
        <f t="shared" si="14"/>
        <v>0.12392496403687338</v>
      </c>
      <c r="N70" s="22">
        <f t="shared" si="11"/>
        <v>-7.0831001618036771</v>
      </c>
    </row>
    <row r="71" spans="1:14" ht="18.75" x14ac:dyDescent="0.35">
      <c r="A71" s="44" t="s">
        <v>34</v>
      </c>
      <c r="B71" s="2" t="s">
        <v>54</v>
      </c>
      <c r="C71" s="19" t="s">
        <v>12</v>
      </c>
      <c r="D71" s="21">
        <v>63.818542970216058</v>
      </c>
      <c r="E71" s="19">
        <v>6</v>
      </c>
      <c r="F71" s="26">
        <f t="shared" si="12"/>
        <v>-0.90598343802991266</v>
      </c>
      <c r="G71" s="22">
        <f t="shared" si="13"/>
        <v>-12.079779173732168</v>
      </c>
      <c r="H71" s="60" t="str">
        <f t="shared" si="8"/>
        <v>XX</v>
      </c>
      <c r="I71" s="19"/>
      <c r="J71" s="26">
        <f t="shared" si="9"/>
        <v>-0.9012228350979824</v>
      </c>
      <c r="K71" s="48">
        <v>60.742784083261817</v>
      </c>
      <c r="L71" s="49">
        <v>2.9850544300343693</v>
      </c>
      <c r="M71" s="42">
        <f t="shared" si="14"/>
        <v>4.9142535612833819E-2</v>
      </c>
      <c r="N71" s="22">
        <f t="shared" si="11"/>
        <v>-18.338956748145968</v>
      </c>
    </row>
    <row r="72" spans="1:14" ht="18.75" x14ac:dyDescent="0.35">
      <c r="A72" s="44" t="s">
        <v>35</v>
      </c>
      <c r="B72" s="2" t="s">
        <v>54</v>
      </c>
      <c r="C72" s="19" t="s">
        <v>12</v>
      </c>
      <c r="D72" s="21">
        <v>61.010575198184512</v>
      </c>
      <c r="E72" s="19">
        <v>10</v>
      </c>
      <c r="F72" s="26">
        <f t="shared" si="12"/>
        <v>-0.83609398915652955</v>
      </c>
      <c r="G72" s="22">
        <f t="shared" si="13"/>
        <v>-11.147919855420396</v>
      </c>
      <c r="H72" s="60" t="str">
        <f t="shared" si="8"/>
        <v>XX</v>
      </c>
      <c r="I72" s="19"/>
      <c r="J72" s="26">
        <f t="shared" si="9"/>
        <v>-0.83656989290084371</v>
      </c>
      <c r="K72" s="47">
        <v>61.188236228302806</v>
      </c>
      <c r="L72" s="47">
        <v>2.9903950820414962</v>
      </c>
      <c r="M72" s="42">
        <f t="shared" si="14"/>
        <v>4.8872058852683184E-2</v>
      </c>
      <c r="N72" s="22">
        <f t="shared" si="11"/>
        <v>-17.117549629381209</v>
      </c>
    </row>
    <row r="73" spans="1:14" ht="18.75" x14ac:dyDescent="0.35">
      <c r="A73" s="44" t="s">
        <v>30</v>
      </c>
      <c r="B73" s="2" t="s">
        <v>55</v>
      </c>
      <c r="C73" s="19" t="s">
        <v>12</v>
      </c>
      <c r="D73" s="21">
        <v>82.716551145333838</v>
      </c>
      <c r="E73" s="19">
        <v>66</v>
      </c>
      <c r="F73" s="26">
        <f>(E73-D73)/D73</f>
        <v>-0.20209439240234622</v>
      </c>
      <c r="G73" s="22">
        <f t="shared" si="13"/>
        <v>-2.6945918986979498</v>
      </c>
      <c r="H73" s="60" t="str">
        <f t="shared" si="8"/>
        <v>X</v>
      </c>
      <c r="I73" s="19"/>
      <c r="J73" s="26">
        <f t="shared" si="9"/>
        <v>-0.19375545823137444</v>
      </c>
      <c r="K73" s="47">
        <v>81.861019307142854</v>
      </c>
      <c r="L73" s="47">
        <v>6.4230084151123892</v>
      </c>
      <c r="M73" s="42">
        <f t="shared" si="14"/>
        <v>7.8462355703307785E-2</v>
      </c>
      <c r="N73" s="22">
        <f t="shared" si="11"/>
        <v>-2.4694065898814985</v>
      </c>
    </row>
    <row r="74" spans="1:14" ht="18.75" x14ac:dyDescent="0.35">
      <c r="A74" s="44" t="s">
        <v>32</v>
      </c>
      <c r="B74" s="2" t="s">
        <v>55</v>
      </c>
      <c r="C74" s="19" t="s">
        <v>12</v>
      </c>
      <c r="D74" s="21">
        <v>278.6996621917412</v>
      </c>
      <c r="E74" s="19">
        <v>223</v>
      </c>
      <c r="F74" s="26">
        <f t="shared" si="12"/>
        <v>-0.19985550665440227</v>
      </c>
      <c r="G74" s="22">
        <f t="shared" si="13"/>
        <v>-2.6647400887253641</v>
      </c>
      <c r="H74" s="60" t="str">
        <f t="shared" si="8"/>
        <v>X</v>
      </c>
      <c r="I74" s="19"/>
      <c r="J74" s="26">
        <f t="shared" si="9"/>
        <v>-0.18897079396197669</v>
      </c>
      <c r="K74" s="47">
        <v>274.959271922379</v>
      </c>
      <c r="L74" s="47">
        <v>8.7748291053850611</v>
      </c>
      <c r="M74" s="42">
        <f t="shared" si="14"/>
        <v>3.1913195885469883E-2</v>
      </c>
      <c r="N74" s="22">
        <f t="shared" si="11"/>
        <v>-5.9213998698267414</v>
      </c>
    </row>
    <row r="75" spans="1:14" ht="18.75" x14ac:dyDescent="0.35">
      <c r="A75" s="44" t="s">
        <v>33</v>
      </c>
      <c r="B75" s="2" t="s">
        <v>55</v>
      </c>
      <c r="C75" s="19" t="s">
        <v>12</v>
      </c>
      <c r="D75" s="21">
        <v>302.85375842028714</v>
      </c>
      <c r="E75" s="19">
        <v>233</v>
      </c>
      <c r="F75" s="26">
        <f t="shared" si="12"/>
        <v>-0.23065177987108604</v>
      </c>
      <c r="G75" s="22">
        <f t="shared" si="13"/>
        <v>-3.0753570649478137</v>
      </c>
      <c r="H75" s="60" t="str">
        <f t="shared" si="8"/>
        <v>XX</v>
      </c>
      <c r="I75" s="19"/>
      <c r="J75" s="26">
        <f t="shared" si="9"/>
        <v>-0.21052870894143855</v>
      </c>
      <c r="K75" s="47">
        <v>295.13422798133962</v>
      </c>
      <c r="L75" s="47">
        <v>15.108691799904831</v>
      </c>
      <c r="M75" s="42">
        <f t="shared" si="14"/>
        <v>5.1192611250973248E-2</v>
      </c>
      <c r="N75" s="22">
        <f t="shared" si="11"/>
        <v>-4.1124823250237323</v>
      </c>
    </row>
    <row r="76" spans="1:14" ht="18.75" x14ac:dyDescent="0.35">
      <c r="A76" s="44" t="s">
        <v>36</v>
      </c>
      <c r="B76" s="2" t="s">
        <v>55</v>
      </c>
      <c r="C76" s="19" t="s">
        <v>12</v>
      </c>
      <c r="D76" s="21">
        <v>31.45863895680522</v>
      </c>
      <c r="E76" s="19">
        <v>13</v>
      </c>
      <c r="F76" s="26">
        <f>(E76-D76)/D76</f>
        <v>-0.58675898159962181</v>
      </c>
      <c r="G76" s="22">
        <f>(E76-D76)/4.53181</f>
        <v>-4.0731272839781942</v>
      </c>
      <c r="H76" s="60" t="str">
        <f t="shared" si="8"/>
        <v>XX</v>
      </c>
      <c r="I76" s="19"/>
      <c r="J76" s="26">
        <f t="shared" si="9"/>
        <v>-0.59198761327370542</v>
      </c>
      <c r="K76" s="47">
        <v>31.86177778646887</v>
      </c>
      <c r="L76" s="47">
        <v>6.2129923510420459</v>
      </c>
      <c r="M76" s="42">
        <f t="shared" si="14"/>
        <v>0.19499829522006751</v>
      </c>
      <c r="N76" s="22">
        <f t="shared" si="11"/>
        <v>-3.0358604551163442</v>
      </c>
    </row>
    <row r="77" spans="1:14" ht="18.75" x14ac:dyDescent="0.35">
      <c r="A77" s="44" t="s">
        <v>37</v>
      </c>
      <c r="B77" s="2" t="s">
        <v>55</v>
      </c>
      <c r="C77" s="19" t="s">
        <v>12</v>
      </c>
      <c r="D77" s="21">
        <v>68.68272546765597</v>
      </c>
      <c r="E77" s="19">
        <v>35</v>
      </c>
      <c r="F77" s="26">
        <f t="shared" si="12"/>
        <v>-0.49041043782570654</v>
      </c>
      <c r="G77" s="22">
        <f t="shared" si="13"/>
        <v>-6.5388058376760876</v>
      </c>
      <c r="H77" s="60" t="str">
        <f t="shared" si="8"/>
        <v>XX</v>
      </c>
      <c r="I77" s="19"/>
      <c r="J77" s="26">
        <f t="shared" si="9"/>
        <v>-0.47759969702069599</v>
      </c>
      <c r="K77" s="48">
        <v>66.998429748970878</v>
      </c>
      <c r="L77" s="49">
        <v>5.3563465709138791</v>
      </c>
      <c r="M77" s="42">
        <f t="shared" si="14"/>
        <v>7.9947344900216183E-2</v>
      </c>
      <c r="N77" s="22">
        <f t="shared" si="11"/>
        <v>-5.9739281850672761</v>
      </c>
    </row>
    <row r="78" spans="1:14" ht="18.75" x14ac:dyDescent="0.35">
      <c r="A78" s="44" t="s">
        <v>30</v>
      </c>
      <c r="B78" s="2" t="s">
        <v>56</v>
      </c>
      <c r="C78" s="19" t="s">
        <v>43</v>
      </c>
      <c r="D78" s="21">
        <v>5.1976931925557697</v>
      </c>
      <c r="E78" s="19">
        <v>5.2</v>
      </c>
      <c r="F78" s="40">
        <f t="shared" ref="F78:F84" si="15">(E78-D78)</f>
        <v>2.3068074442305075E-3</v>
      </c>
      <c r="G78" s="22">
        <f t="shared" ref="G78:G84" si="16">(E78-D78)/(0.15)</f>
        <v>1.5378716294870051E-2</v>
      </c>
      <c r="H78" s="60" t="str">
        <f t="shared" si="8"/>
        <v/>
      </c>
      <c r="I78" s="19"/>
      <c r="J78" s="40">
        <f>(E78-K78)</f>
        <v>-2.9542425175726805E-2</v>
      </c>
      <c r="K78" s="47">
        <v>5.229542425175727</v>
      </c>
      <c r="L78" s="47">
        <v>4.4936383218001259E-2</v>
      </c>
      <c r="M78" s="42">
        <f t="shared" si="14"/>
        <v>8.5927944673842606E-3</v>
      </c>
      <c r="N78" s="22">
        <f t="shared" si="11"/>
        <v>-0.65742774696411876</v>
      </c>
    </row>
    <row r="79" spans="1:14" ht="18.75" x14ac:dyDescent="0.35">
      <c r="A79" s="44" t="s">
        <v>31</v>
      </c>
      <c r="B79" s="2" t="s">
        <v>56</v>
      </c>
      <c r="C79" s="19" t="s">
        <v>43</v>
      </c>
      <c r="D79" s="21">
        <v>12.460942046080051</v>
      </c>
      <c r="E79" s="19">
        <v>12.4</v>
      </c>
      <c r="F79" s="40">
        <f t="shared" si="15"/>
        <v>-6.0942046080050716E-2</v>
      </c>
      <c r="G79" s="22">
        <f t="shared" si="16"/>
        <v>-0.40628030720033814</v>
      </c>
      <c r="H79" s="60" t="str">
        <f t="shared" si="8"/>
        <v/>
      </c>
      <c r="I79" s="19"/>
      <c r="J79" s="40">
        <f t="shared" ref="J79:J84" si="17">(E79-K79)</f>
        <v>-0.11139377993643507</v>
      </c>
      <c r="K79" s="47">
        <v>12.511393779936435</v>
      </c>
      <c r="L79" s="47">
        <v>8.8323213824947733E-2</v>
      </c>
      <c r="M79" s="42">
        <f t="shared" si="14"/>
        <v>7.0594224255482157E-3</v>
      </c>
      <c r="N79" s="22">
        <f t="shared" si="11"/>
        <v>-1.2612061440292703</v>
      </c>
    </row>
    <row r="80" spans="1:14" ht="18.75" x14ac:dyDescent="0.35">
      <c r="A80" s="44" t="s">
        <v>32</v>
      </c>
      <c r="B80" s="2" t="s">
        <v>56</v>
      </c>
      <c r="C80" s="19" t="s">
        <v>43</v>
      </c>
      <c r="D80" s="21">
        <v>3.7502306465514965</v>
      </c>
      <c r="E80" s="19">
        <v>3.7</v>
      </c>
      <c r="F80" s="40">
        <f t="shared" si="15"/>
        <v>-5.0230646551496339E-2</v>
      </c>
      <c r="G80" s="22">
        <f t="shared" si="16"/>
        <v>-0.33487097700997559</v>
      </c>
      <c r="H80" s="60" t="str">
        <f t="shared" si="8"/>
        <v/>
      </c>
      <c r="I80" s="19"/>
      <c r="J80" s="40">
        <f t="shared" si="17"/>
        <v>-0.10800000010140032</v>
      </c>
      <c r="K80" s="47">
        <v>3.8080000001014005</v>
      </c>
      <c r="L80" s="47">
        <v>5.7264227090555467E-2</v>
      </c>
      <c r="M80" s="42">
        <f t="shared" si="14"/>
        <v>1.5037874760774847E-2</v>
      </c>
      <c r="N80" s="22">
        <f t="shared" si="11"/>
        <v>-1.8859941989719555</v>
      </c>
    </row>
    <row r="81" spans="1:14" ht="18.75" x14ac:dyDescent="0.35">
      <c r="A81" s="44" t="s">
        <v>33</v>
      </c>
      <c r="B81" s="2" t="s">
        <v>56</v>
      </c>
      <c r="C81" s="19" t="s">
        <v>43</v>
      </c>
      <c r="D81" s="21">
        <v>16.039431959406855</v>
      </c>
      <c r="E81" s="19">
        <v>15.9</v>
      </c>
      <c r="F81" s="40">
        <f t="shared" si="15"/>
        <v>-0.13943195940685449</v>
      </c>
      <c r="G81" s="22">
        <f t="shared" si="16"/>
        <v>-0.92954639604569667</v>
      </c>
      <c r="H81" s="60" t="str">
        <f t="shared" si="8"/>
        <v/>
      </c>
      <c r="I81" s="19"/>
      <c r="J81" s="40">
        <f t="shared" si="17"/>
        <v>-0.1764371726467342</v>
      </c>
      <c r="K81" s="47">
        <v>16.076437172646735</v>
      </c>
      <c r="L81" s="47">
        <v>8.4789459680824589E-2</v>
      </c>
      <c r="M81" s="42">
        <f t="shared" si="14"/>
        <v>5.2741449346183295E-3</v>
      </c>
      <c r="N81" s="22">
        <f t="shared" si="11"/>
        <v>-2.080885682146127</v>
      </c>
    </row>
    <row r="82" spans="1:14" ht="18.75" x14ac:dyDescent="0.35">
      <c r="A82" s="44" t="s">
        <v>34</v>
      </c>
      <c r="B82" s="2" t="s">
        <v>56</v>
      </c>
      <c r="C82" s="19" t="s">
        <v>43</v>
      </c>
      <c r="D82" s="21">
        <v>8.2443325194408921</v>
      </c>
      <c r="E82" s="19">
        <v>8.3000000000000007</v>
      </c>
      <c r="F82" s="40">
        <f t="shared" si="15"/>
        <v>5.566748055910864E-2</v>
      </c>
      <c r="G82" s="22">
        <f t="shared" si="16"/>
        <v>0.37111653706072428</v>
      </c>
      <c r="H82" s="60" t="str">
        <f t="shared" si="8"/>
        <v/>
      </c>
      <c r="I82" s="19"/>
      <c r="J82" s="40">
        <f t="shared" si="17"/>
        <v>2.9484327781947428E-2</v>
      </c>
      <c r="K82" s="48">
        <v>8.2705156722180533</v>
      </c>
      <c r="L82" s="49">
        <v>5.2209333337318052E-2</v>
      </c>
      <c r="M82" s="42">
        <f t="shared" si="14"/>
        <v>6.3127059311062442E-3</v>
      </c>
      <c r="N82" s="22">
        <f t="shared" si="11"/>
        <v>0.56473289155892548</v>
      </c>
    </row>
    <row r="83" spans="1:14" ht="18.75" x14ac:dyDescent="0.35">
      <c r="A83" s="44" t="s">
        <v>35</v>
      </c>
      <c r="B83" s="2" t="s">
        <v>56</v>
      </c>
      <c r="C83" s="19" t="s">
        <v>43</v>
      </c>
      <c r="D83" s="21">
        <v>20.940102272348167</v>
      </c>
      <c r="E83" s="19">
        <v>20.9</v>
      </c>
      <c r="F83" s="40">
        <f t="shared" si="15"/>
        <v>-4.01022723481681E-2</v>
      </c>
      <c r="G83" s="22">
        <f t="shared" si="16"/>
        <v>-0.26734848232112068</v>
      </c>
      <c r="H83" s="60" t="str">
        <f t="shared" si="8"/>
        <v/>
      </c>
      <c r="I83" s="19"/>
      <c r="J83" s="40">
        <f t="shared" si="17"/>
        <v>-4.4953659722160921E-2</v>
      </c>
      <c r="K83" s="47">
        <v>20.94495365972216</v>
      </c>
      <c r="L83" s="47">
        <v>6.0416704674286746E-2</v>
      </c>
      <c r="M83" s="42">
        <f t="shared" si="14"/>
        <v>2.8845470682740191E-3</v>
      </c>
      <c r="N83" s="22">
        <f t="shared" si="11"/>
        <v>-0.74406010662963429</v>
      </c>
    </row>
    <row r="84" spans="1:14" ht="18.75" x14ac:dyDescent="0.35">
      <c r="A84" s="44" t="s">
        <v>36</v>
      </c>
      <c r="B84" s="2" t="s">
        <v>56</v>
      </c>
      <c r="C84" s="19" t="s">
        <v>43</v>
      </c>
      <c r="D84" s="21">
        <v>20.934026079869604</v>
      </c>
      <c r="E84" s="19">
        <v>21</v>
      </c>
      <c r="F84" s="40">
        <f t="shared" si="15"/>
        <v>6.597392013039638E-2</v>
      </c>
      <c r="G84" s="22">
        <f t="shared" si="16"/>
        <v>0.43982613420264255</v>
      </c>
      <c r="H84" s="60" t="str">
        <f t="shared" si="8"/>
        <v/>
      </c>
      <c r="I84" s="19"/>
      <c r="J84" s="40">
        <f t="shared" si="17"/>
        <v>3.9852259179212979E-2</v>
      </c>
      <c r="K84" s="47">
        <v>20.960147740820787</v>
      </c>
      <c r="L84" s="47">
        <v>5.8378769300559241E-2</v>
      </c>
      <c r="M84" s="42">
        <f t="shared" si="14"/>
        <v>2.7852269946964203E-3</v>
      </c>
      <c r="N84" s="22">
        <f>(E84-K84)/L84</f>
        <v>0.68264986837999708</v>
      </c>
    </row>
    <row r="85" spans="1:14" ht="18.75" x14ac:dyDescent="0.35">
      <c r="A85" s="44" t="s">
        <v>31</v>
      </c>
      <c r="B85" s="2" t="s">
        <v>57</v>
      </c>
      <c r="C85" s="19" t="s">
        <v>50</v>
      </c>
      <c r="D85" s="21">
        <v>5.0559711409923729</v>
      </c>
      <c r="E85" s="19">
        <v>5.0999999999999996</v>
      </c>
      <c r="F85" s="26">
        <f>(E85-D85)/D85</f>
        <v>8.708289224725458E-3</v>
      </c>
      <c r="G85" s="22">
        <f>(E85-D85)/(0.075*D85)</f>
        <v>0.11611052299633946</v>
      </c>
      <c r="H85" s="60" t="str">
        <f t="shared" si="8"/>
        <v/>
      </c>
      <c r="I85" s="19"/>
      <c r="J85" s="26">
        <f t="shared" si="9"/>
        <v>-2.0789972119177559E-3</v>
      </c>
      <c r="K85" s="47">
        <v>5.1106249750743364</v>
      </c>
      <c r="L85" s="47">
        <v>0.1292310802072065</v>
      </c>
      <c r="M85" s="42">
        <f t="shared" si="14"/>
        <v>2.5286746892502474E-2</v>
      </c>
      <c r="N85" s="22">
        <f t="shared" si="11"/>
        <v>-8.2216871183781223E-2</v>
      </c>
    </row>
    <row r="86" spans="1:14" ht="18.75" x14ac:dyDescent="0.35">
      <c r="A86" s="44" t="s">
        <v>32</v>
      </c>
      <c r="B86" s="2" t="s">
        <v>57</v>
      </c>
      <c r="C86" s="19" t="s">
        <v>50</v>
      </c>
      <c r="D86" s="21">
        <v>4.0534273858831273</v>
      </c>
      <c r="E86" s="19">
        <v>4.0999999999999996</v>
      </c>
      <c r="F86" s="26">
        <f>(E86-D86)/D86</f>
        <v>1.1489687536791891E-2</v>
      </c>
      <c r="G86" s="22">
        <f>(E86-D86)/(0.075*D86)</f>
        <v>0.15319583382389187</v>
      </c>
      <c r="H86" s="60" t="str">
        <f t="shared" si="8"/>
        <v/>
      </c>
      <c r="I86" s="19"/>
      <c r="J86" s="26">
        <f t="shared" si="9"/>
        <v>-7.6853215259590074E-3</v>
      </c>
      <c r="K86" s="47">
        <v>4.1317538568560597</v>
      </c>
      <c r="L86" s="47">
        <v>9.928598085693488E-2</v>
      </c>
      <c r="M86" s="42">
        <f t="shared" si="14"/>
        <v>2.4029984431958324E-2</v>
      </c>
      <c r="N86" s="22">
        <f t="shared" si="11"/>
        <v>-0.31982216000681324</v>
      </c>
    </row>
    <row r="87" spans="1:14" x14ac:dyDescent="0.25">
      <c r="A87" s="46"/>
      <c r="B87" s="2"/>
      <c r="C87" s="28"/>
      <c r="F87" s="19"/>
      <c r="G87" s="26"/>
      <c r="H87" s="32"/>
      <c r="J87" s="42"/>
      <c r="M87" s="22"/>
    </row>
    <row r="89" spans="1:14" x14ac:dyDescent="0.25">
      <c r="F89" s="68" t="s">
        <v>58</v>
      </c>
      <c r="G89" s="68"/>
      <c r="H89" s="50">
        <f>COUNTA(G8:G86)</f>
        <v>37</v>
      </c>
    </row>
    <row r="90" spans="1:14" x14ac:dyDescent="0.25">
      <c r="F90" s="68" t="s">
        <v>59</v>
      </c>
      <c r="G90" s="68"/>
      <c r="H90" s="50">
        <f>COUNTIF(H8:H86,"=X")</f>
        <v>2</v>
      </c>
    </row>
    <row r="91" spans="1:14" x14ac:dyDescent="0.25">
      <c r="F91" s="68" t="s">
        <v>67</v>
      </c>
      <c r="G91" s="68"/>
      <c r="H91" s="50">
        <f>COUNTIF(H8:H86,"=XX")</f>
        <v>7</v>
      </c>
    </row>
  </sheetData>
  <sheetProtection password="DC07" sheet="1" objects="1" scenarios="1" selectLockedCells="1" selectUnlockedCells="1"/>
  <mergeCells count="9">
    <mergeCell ref="D1:E1"/>
    <mergeCell ref="F91:G91"/>
    <mergeCell ref="F3:H3"/>
    <mergeCell ref="J3:N3"/>
    <mergeCell ref="A7:D7"/>
    <mergeCell ref="A50:H50"/>
    <mergeCell ref="A63:G63"/>
    <mergeCell ref="F89:G89"/>
    <mergeCell ref="F90:G90"/>
  </mergeCells>
  <pageMargins left="0.75" right="0.75" top="1" bottom="1" header="0.5" footer="0.5"/>
  <pageSetup paperSize="9" scale="57" orientation="portrait" r:id="rId1"/>
  <headerFooter alignWithMargins="0">
    <oddHeader>&amp;CDefinitieve rapportering resultaten LABS 2012 - v1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O91"/>
  <sheetViews>
    <sheetView zoomScale="75" zoomScaleNormal="75" workbookViewId="0">
      <pane ySplit="5" topLeftCell="A27" activePane="bottomLeft" state="frozen"/>
      <selection activeCell="E3" sqref="E3"/>
      <selection pane="bottomLeft" activeCell="D51" sqref="D51:D60"/>
    </sheetView>
  </sheetViews>
  <sheetFormatPr defaultRowHeight="15.75" x14ac:dyDescent="0.25"/>
  <cols>
    <col min="1" max="1" width="19.85546875" style="17" bestFit="1" customWidth="1"/>
    <col min="2" max="2" width="26.5703125" style="24" bestFit="1" customWidth="1"/>
    <col min="3" max="3" width="16.5703125" style="19" bestFit="1" customWidth="1"/>
    <col min="4" max="4" width="12.7109375" style="21" bestFit="1" customWidth="1"/>
    <col min="5" max="5" width="10.28515625" style="29" bestFit="1" customWidth="1"/>
    <col min="6" max="6" width="16.140625" style="25" bestFit="1" customWidth="1"/>
    <col min="7" max="7" width="9.85546875" style="18" bestFit="1" customWidth="1"/>
    <col min="8" max="8" width="12.140625" style="19" bestFit="1" customWidth="1"/>
    <col min="9" max="9" width="9.140625" style="20"/>
    <col min="10" max="10" width="14.5703125" style="21" bestFit="1" customWidth="1"/>
    <col min="11" max="11" width="7.5703125" style="22" bestFit="1" customWidth="1"/>
    <col min="12" max="12" width="10.85546875" style="22" bestFit="1" customWidth="1"/>
    <col min="13" max="14" width="10.85546875" style="17" bestFit="1" customWidth="1"/>
    <col min="15" max="16384" width="9.140625" style="17"/>
  </cols>
  <sheetData>
    <row r="1" spans="1:15" x14ac:dyDescent="0.25">
      <c r="A1" s="1" t="s">
        <v>44</v>
      </c>
      <c r="B1" s="2"/>
      <c r="C1" s="3" t="s">
        <v>45</v>
      </c>
      <c r="D1" s="67" t="s">
        <v>68</v>
      </c>
      <c r="E1" s="67"/>
      <c r="F1" s="5">
        <v>3</v>
      </c>
    </row>
    <row r="2" spans="1:15" x14ac:dyDescent="0.25">
      <c r="B2" s="6"/>
      <c r="C2" s="23"/>
      <c r="D2" s="4"/>
      <c r="F2" s="5"/>
    </row>
    <row r="3" spans="1:15" ht="47.25" customHeight="1" x14ac:dyDescent="0.25">
      <c r="A3" s="52"/>
      <c r="B3" s="52"/>
      <c r="C3" s="52"/>
      <c r="D3" s="52"/>
      <c r="E3" s="52"/>
      <c r="F3" s="69" t="s">
        <v>60</v>
      </c>
      <c r="G3" s="69"/>
      <c r="H3" s="69"/>
      <c r="I3" s="53"/>
      <c r="J3" s="70" t="s">
        <v>61</v>
      </c>
      <c r="K3" s="70"/>
      <c r="L3" s="70"/>
      <c r="M3" s="70"/>
      <c r="N3" s="70"/>
      <c r="O3" s="22"/>
    </row>
    <row r="4" spans="1:15" s="9" customFormat="1" x14ac:dyDescent="0.25">
      <c r="A4" s="1" t="s">
        <v>0</v>
      </c>
      <c r="B4" s="6" t="s">
        <v>1</v>
      </c>
      <c r="C4" s="7" t="s">
        <v>2</v>
      </c>
      <c r="D4" s="8" t="s">
        <v>3</v>
      </c>
      <c r="E4" s="9" t="s">
        <v>4</v>
      </c>
      <c r="F4" s="10" t="s">
        <v>5</v>
      </c>
      <c r="G4" s="11" t="s">
        <v>9</v>
      </c>
      <c r="H4" s="12" t="s">
        <v>10</v>
      </c>
      <c r="I4" s="12"/>
      <c r="J4" s="10" t="s">
        <v>5</v>
      </c>
      <c r="K4" s="13" t="s">
        <v>6</v>
      </c>
      <c r="L4" s="12" t="s">
        <v>7</v>
      </c>
      <c r="M4" s="14" t="s">
        <v>8</v>
      </c>
      <c r="N4" s="12" t="s">
        <v>9</v>
      </c>
    </row>
    <row r="5" spans="1:15" s="9" customFormat="1" x14ac:dyDescent="0.25">
      <c r="A5" s="1"/>
      <c r="B5" s="6"/>
      <c r="C5" s="7"/>
      <c r="D5" s="15"/>
      <c r="F5" s="10" t="s">
        <v>11</v>
      </c>
      <c r="G5" s="10" t="s">
        <v>11</v>
      </c>
      <c r="J5" s="10" t="s">
        <v>51</v>
      </c>
      <c r="K5" s="13"/>
      <c r="L5" s="12" t="s">
        <v>52</v>
      </c>
      <c r="M5" s="12" t="s">
        <v>52</v>
      </c>
      <c r="N5" s="12" t="s">
        <v>52</v>
      </c>
    </row>
    <row r="6" spans="1:15" x14ac:dyDescent="0.25">
      <c r="E6" s="25"/>
      <c r="F6" s="17"/>
      <c r="G6" s="17"/>
      <c r="H6" s="25"/>
      <c r="I6" s="25"/>
      <c r="J6" s="18"/>
      <c r="K6" s="19"/>
      <c r="L6" s="20"/>
      <c r="M6" s="21"/>
      <c r="N6" s="22"/>
    </row>
    <row r="7" spans="1:15" x14ac:dyDescent="0.25">
      <c r="A7" s="71" t="s">
        <v>46</v>
      </c>
      <c r="B7" s="71"/>
      <c r="C7" s="71"/>
      <c r="D7" s="71"/>
      <c r="E7" s="25"/>
      <c r="F7" s="17"/>
      <c r="G7" s="17"/>
      <c r="H7" s="25"/>
      <c r="I7" s="25"/>
      <c r="J7" s="26"/>
      <c r="K7" s="19"/>
      <c r="L7" s="20"/>
      <c r="M7" s="21"/>
      <c r="N7" s="22"/>
    </row>
    <row r="8" spans="1:15" ht="13.5" customHeight="1" x14ac:dyDescent="0.25">
      <c r="A8" s="1" t="s">
        <v>13</v>
      </c>
      <c r="B8" s="27" t="s">
        <v>14</v>
      </c>
      <c r="C8" s="28" t="s">
        <v>15</v>
      </c>
      <c r="D8" s="21">
        <v>93.79</v>
      </c>
      <c r="E8" s="55">
        <v>92.9</v>
      </c>
      <c r="F8" s="38">
        <f>(E8-D8)/D8</f>
        <v>-9.4892845719159874E-3</v>
      </c>
      <c r="G8" s="22">
        <f>(E8-D8)/(D8*0.04)</f>
        <v>-0.2372321142978997</v>
      </c>
      <c r="H8" s="60" t="str">
        <f t="shared" ref="H8:H48" si="0">IF(ABS(G8)&gt;2,IF(ABS(G8)&gt;3,"XX","X"),"")</f>
        <v/>
      </c>
      <c r="I8" s="29"/>
      <c r="J8" s="30"/>
      <c r="K8" s="31"/>
      <c r="L8" s="20"/>
      <c r="M8" s="21"/>
      <c r="N8" s="22"/>
    </row>
    <row r="9" spans="1:15" x14ac:dyDescent="0.25">
      <c r="A9" s="1" t="s">
        <v>16</v>
      </c>
      <c r="B9" s="27" t="s">
        <v>17</v>
      </c>
      <c r="C9" s="28" t="s">
        <v>18</v>
      </c>
      <c r="D9" s="21">
        <v>129.11000000000001</v>
      </c>
      <c r="E9" s="55">
        <v>132</v>
      </c>
      <c r="F9" s="40">
        <f>E9-D9</f>
        <v>2.8899999999999864</v>
      </c>
      <c r="G9" s="22">
        <f>(E9-D9)/1</f>
        <v>2.8899999999999864</v>
      </c>
      <c r="H9" s="60" t="str">
        <f t="shared" si="0"/>
        <v>X</v>
      </c>
      <c r="I9" s="32"/>
      <c r="J9" s="32"/>
      <c r="K9" s="31"/>
      <c r="L9" s="20"/>
      <c r="M9" s="21"/>
      <c r="N9" s="22"/>
    </row>
    <row r="10" spans="1:15" x14ac:dyDescent="0.25">
      <c r="A10" s="1"/>
      <c r="B10" s="27"/>
      <c r="C10" s="28"/>
      <c r="D10" s="17"/>
      <c r="E10" s="17"/>
      <c r="F10" s="37"/>
      <c r="G10" s="22"/>
      <c r="H10" s="60" t="str">
        <f t="shared" si="0"/>
        <v/>
      </c>
      <c r="I10" s="29"/>
      <c r="J10" s="30"/>
      <c r="K10" s="19"/>
      <c r="L10" s="20"/>
      <c r="M10" s="21"/>
      <c r="N10" s="22"/>
    </row>
    <row r="11" spans="1:15" x14ac:dyDescent="0.25">
      <c r="A11" s="33" t="s">
        <v>19</v>
      </c>
      <c r="B11" s="34" t="s">
        <v>20</v>
      </c>
      <c r="C11" s="35" t="s">
        <v>21</v>
      </c>
      <c r="D11" s="32">
        <v>5.94</v>
      </c>
      <c r="E11" s="32">
        <v>6.12</v>
      </c>
      <c r="F11" s="38">
        <f>(E11-D11)/D11</f>
        <v>3.0303030303030252E-2</v>
      </c>
      <c r="G11" s="22">
        <f>(E11-D11)/((12.5-0.53*D11)/2/100*D11)</f>
        <v>0.64806839973118024</v>
      </c>
      <c r="H11" s="60" t="str">
        <f t="shared" si="0"/>
        <v/>
      </c>
      <c r="I11" s="21"/>
      <c r="J11" s="30"/>
      <c r="K11" s="19"/>
      <c r="L11" s="20"/>
      <c r="M11" s="21"/>
      <c r="N11" s="22"/>
    </row>
    <row r="12" spans="1:15" x14ac:dyDescent="0.25">
      <c r="A12" s="33"/>
      <c r="B12" s="34" t="s">
        <v>20</v>
      </c>
      <c r="C12" s="35" t="s">
        <v>21</v>
      </c>
      <c r="D12" s="32">
        <v>5.96</v>
      </c>
      <c r="E12" s="32">
        <v>5.84</v>
      </c>
      <c r="F12" s="38">
        <f t="shared" ref="F12:F16" si="1">(E12-D12)/D12</f>
        <v>-2.0134228187919483E-2</v>
      </c>
      <c r="G12" s="22">
        <f>(E12-D12)/((12.5-0.53*D12)/2/100*D12)</f>
        <v>-0.43108440431463796</v>
      </c>
      <c r="H12" s="60" t="str">
        <f t="shared" si="0"/>
        <v/>
      </c>
      <c r="I12" s="21"/>
      <c r="J12" s="30"/>
      <c r="K12" s="19"/>
      <c r="L12" s="20"/>
      <c r="M12" s="21"/>
      <c r="N12" s="22"/>
    </row>
    <row r="13" spans="1:15" s="20" customFormat="1" x14ac:dyDescent="0.25">
      <c r="A13" s="36"/>
      <c r="B13" s="34" t="s">
        <v>20</v>
      </c>
      <c r="C13" s="35" t="s">
        <v>21</v>
      </c>
      <c r="D13" s="32"/>
      <c r="E13" s="32"/>
      <c r="F13" s="38"/>
      <c r="G13" s="22"/>
      <c r="H13" s="60" t="str">
        <f t="shared" si="0"/>
        <v/>
      </c>
      <c r="I13" s="21"/>
      <c r="J13" s="30"/>
      <c r="K13" s="19"/>
      <c r="M13" s="21"/>
      <c r="N13" s="22"/>
    </row>
    <row r="14" spans="1:15" s="20" customFormat="1" x14ac:dyDescent="0.25">
      <c r="A14" s="36"/>
      <c r="B14" s="34"/>
      <c r="C14" s="35"/>
      <c r="D14" s="32"/>
      <c r="E14" s="32"/>
      <c r="F14" s="38"/>
      <c r="G14" s="22"/>
      <c r="H14" s="60" t="str">
        <f t="shared" si="0"/>
        <v/>
      </c>
      <c r="I14" s="21"/>
      <c r="J14" s="30"/>
      <c r="K14" s="19"/>
      <c r="M14" s="21"/>
      <c r="N14" s="22"/>
    </row>
    <row r="15" spans="1:15" s="20" customFormat="1" x14ac:dyDescent="0.25">
      <c r="A15" s="33" t="s">
        <v>22</v>
      </c>
      <c r="B15" s="34" t="s">
        <v>20</v>
      </c>
      <c r="C15" s="35" t="s">
        <v>21</v>
      </c>
      <c r="D15" s="32">
        <v>10.87</v>
      </c>
      <c r="E15" s="32">
        <v>11.2</v>
      </c>
      <c r="F15" s="38">
        <f t="shared" si="1"/>
        <v>3.0358785648574065E-2</v>
      </c>
      <c r="G15" s="22">
        <f>(E15-D15)/((12.5-0.53*D15)/2/100*D15)</f>
        <v>0.9010012212252464</v>
      </c>
      <c r="H15" s="60" t="str">
        <f t="shared" si="0"/>
        <v/>
      </c>
      <c r="I15" s="21"/>
      <c r="J15" s="30"/>
      <c r="K15" s="19"/>
      <c r="M15" s="21"/>
      <c r="N15" s="22"/>
    </row>
    <row r="16" spans="1:15" s="20" customFormat="1" x14ac:dyDescent="0.25">
      <c r="A16" s="33"/>
      <c r="B16" s="34" t="s">
        <v>20</v>
      </c>
      <c r="C16" s="35" t="s">
        <v>21</v>
      </c>
      <c r="D16" s="32">
        <v>10.75</v>
      </c>
      <c r="E16" s="32">
        <v>10.57</v>
      </c>
      <c r="F16" s="38">
        <f t="shared" si="1"/>
        <v>-1.6744186046511601E-2</v>
      </c>
      <c r="G16" s="22">
        <f>(E16-D16)/((12.5-0.53*D16)/2/100*D16)</f>
        <v>-0.49229506935719525</v>
      </c>
      <c r="H16" s="60" t="str">
        <f t="shared" si="0"/>
        <v/>
      </c>
      <c r="I16" s="21"/>
      <c r="J16" s="30"/>
      <c r="K16" s="19"/>
      <c r="M16" s="21"/>
      <c r="N16" s="22"/>
    </row>
    <row r="17" spans="1:14" s="20" customFormat="1" x14ac:dyDescent="0.25">
      <c r="A17" s="36"/>
      <c r="B17" s="34" t="s">
        <v>20</v>
      </c>
      <c r="C17" s="35" t="s">
        <v>21</v>
      </c>
      <c r="D17" s="32"/>
      <c r="E17" s="32"/>
      <c r="F17" s="38"/>
      <c r="G17" s="22"/>
      <c r="H17" s="60" t="str">
        <f t="shared" si="0"/>
        <v/>
      </c>
      <c r="I17" s="19"/>
      <c r="J17" s="37"/>
      <c r="K17" s="19"/>
      <c r="M17" s="21"/>
      <c r="N17" s="22"/>
    </row>
    <row r="18" spans="1:14" s="20" customFormat="1" x14ac:dyDescent="0.25">
      <c r="A18" s="36"/>
      <c r="B18" s="34"/>
      <c r="C18" s="35"/>
      <c r="D18" s="17"/>
      <c r="E18" s="17"/>
      <c r="F18" s="37"/>
      <c r="G18" s="22"/>
      <c r="H18" s="60" t="str">
        <f t="shared" si="0"/>
        <v/>
      </c>
      <c r="I18" s="19"/>
      <c r="J18" s="37"/>
      <c r="K18" s="19"/>
      <c r="M18" s="21"/>
      <c r="N18" s="22"/>
    </row>
    <row r="19" spans="1:14" s="20" customFormat="1" x14ac:dyDescent="0.25">
      <c r="A19" s="36"/>
      <c r="B19" s="34"/>
      <c r="C19" s="35"/>
      <c r="D19" s="17"/>
      <c r="E19" s="17"/>
      <c r="F19" s="37"/>
      <c r="G19" s="22"/>
      <c r="H19" s="60" t="str">
        <f t="shared" si="0"/>
        <v/>
      </c>
      <c r="I19" s="19"/>
      <c r="J19" s="37"/>
      <c r="K19" s="19"/>
      <c r="M19" s="21"/>
      <c r="N19" s="22"/>
    </row>
    <row r="20" spans="1:14" s="20" customFormat="1" ht="18" x14ac:dyDescent="0.25">
      <c r="A20" s="9" t="s">
        <v>23</v>
      </c>
      <c r="B20" s="24"/>
      <c r="C20" s="19" t="s">
        <v>53</v>
      </c>
      <c r="D20" s="21">
        <v>10.220000000000001</v>
      </c>
      <c r="E20" s="59">
        <v>10</v>
      </c>
      <c r="F20" s="38">
        <f>(E20-D20)/D20</f>
        <v>-2.1526418786692821E-2</v>
      </c>
      <c r="G20" s="22">
        <f>(E20-D20)/(D20*0.075)</f>
        <v>-0.28701891715590427</v>
      </c>
      <c r="H20" s="60" t="str">
        <f t="shared" si="0"/>
        <v/>
      </c>
      <c r="I20" s="32"/>
      <c r="J20" s="30"/>
      <c r="K20" s="31"/>
      <c r="M20" s="21"/>
      <c r="N20" s="22"/>
    </row>
    <row r="21" spans="1:14" s="20" customFormat="1" ht="18" customHeight="1" x14ac:dyDescent="0.25">
      <c r="A21" s="17"/>
      <c r="B21" s="24"/>
      <c r="C21" s="19"/>
      <c r="D21" s="32"/>
      <c r="E21" s="32"/>
      <c r="F21" s="38"/>
      <c r="G21" s="22"/>
      <c r="H21" s="60" t="str">
        <f t="shared" si="0"/>
        <v/>
      </c>
      <c r="I21" s="32"/>
      <c r="J21" s="38"/>
      <c r="K21" s="19"/>
      <c r="M21" s="21"/>
      <c r="N21" s="22"/>
    </row>
    <row r="22" spans="1:14" s="20" customFormat="1" ht="18" customHeight="1" x14ac:dyDescent="0.25">
      <c r="A22" s="17"/>
      <c r="B22" s="24"/>
      <c r="C22" s="19"/>
      <c r="D22" s="17"/>
      <c r="E22" s="17"/>
      <c r="F22" s="37"/>
      <c r="G22" s="22"/>
      <c r="H22" s="60" t="str">
        <f t="shared" si="0"/>
        <v/>
      </c>
      <c r="I22" s="32"/>
      <c r="J22" s="38"/>
      <c r="K22" s="19"/>
      <c r="M22" s="21"/>
      <c r="N22" s="22"/>
    </row>
    <row r="23" spans="1:14" s="20" customFormat="1" x14ac:dyDescent="0.25">
      <c r="A23" s="17"/>
      <c r="B23" s="24"/>
      <c r="C23" s="19"/>
      <c r="D23" s="19"/>
      <c r="E23" s="58"/>
      <c r="F23" s="57"/>
      <c r="G23" s="22"/>
      <c r="H23" s="60" t="str">
        <f t="shared" si="0"/>
        <v/>
      </c>
      <c r="I23" s="29"/>
      <c r="J23" s="38"/>
      <c r="K23" s="19"/>
      <c r="M23" s="21"/>
      <c r="N23" s="22"/>
    </row>
    <row r="24" spans="1:14" s="20" customFormat="1" x14ac:dyDescent="0.25">
      <c r="A24" s="33" t="s">
        <v>47</v>
      </c>
      <c r="B24" s="27"/>
      <c r="C24" s="28"/>
      <c r="D24" s="19"/>
      <c r="E24" s="29"/>
      <c r="F24" s="38"/>
      <c r="G24" s="22"/>
      <c r="H24" s="60" t="str">
        <f t="shared" si="0"/>
        <v/>
      </c>
      <c r="I24" s="29"/>
      <c r="J24" s="38"/>
      <c r="K24" s="19"/>
      <c r="M24" s="21"/>
      <c r="N24" s="22"/>
    </row>
    <row r="25" spans="1:14" s="20" customFormat="1" x14ac:dyDescent="0.25">
      <c r="A25" s="33" t="s">
        <v>24</v>
      </c>
      <c r="B25" s="34" t="s">
        <v>25</v>
      </c>
      <c r="C25" s="35" t="s">
        <v>26</v>
      </c>
      <c r="D25" s="21">
        <v>5.6</v>
      </c>
      <c r="E25" s="21">
        <v>5.5</v>
      </c>
      <c r="F25" s="38">
        <f>(E25-D25)/D25</f>
        <v>-1.7857142857142794E-2</v>
      </c>
      <c r="G25" s="22">
        <f>(E25-D25)/(D25*0.075)</f>
        <v>-0.23809523809523725</v>
      </c>
      <c r="H25" s="60" t="str">
        <f t="shared" si="0"/>
        <v/>
      </c>
      <c r="I25" s="29"/>
      <c r="J25" s="38"/>
      <c r="K25" s="19"/>
      <c r="M25" s="21"/>
      <c r="N25" s="22"/>
    </row>
    <row r="26" spans="1:14" s="20" customFormat="1" x14ac:dyDescent="0.25">
      <c r="A26" s="36"/>
      <c r="B26" s="34" t="s">
        <v>25</v>
      </c>
      <c r="C26" s="35" t="s">
        <v>26</v>
      </c>
      <c r="D26" s="21">
        <v>12.23</v>
      </c>
      <c r="E26" s="21">
        <v>12.2</v>
      </c>
      <c r="F26" s="38">
        <f t="shared" ref="F26:F27" si="2">(E26-D26)/D26</f>
        <v>-2.4529844644318182E-3</v>
      </c>
      <c r="G26" s="22">
        <f t="shared" ref="G26:G27" si="3">(E26-D26)/(D26*0.075)</f>
        <v>-3.2706459525757577E-2</v>
      </c>
      <c r="H26" s="60" t="str">
        <f t="shared" si="0"/>
        <v/>
      </c>
      <c r="I26" s="29"/>
      <c r="J26" s="38"/>
      <c r="K26" s="19"/>
      <c r="M26" s="21"/>
      <c r="N26" s="22"/>
    </row>
    <row r="27" spans="1:14" s="20" customFormat="1" x14ac:dyDescent="0.25">
      <c r="A27" s="36"/>
      <c r="B27" s="34" t="s">
        <v>25</v>
      </c>
      <c r="C27" s="35" t="s">
        <v>26</v>
      </c>
      <c r="D27" s="21">
        <v>19.61</v>
      </c>
      <c r="E27" s="21">
        <v>19</v>
      </c>
      <c r="F27" s="38">
        <f t="shared" si="2"/>
        <v>-3.110657827638957E-2</v>
      </c>
      <c r="G27" s="22">
        <f t="shared" si="3"/>
        <v>-0.41475437701852758</v>
      </c>
      <c r="H27" s="60" t="str">
        <f t="shared" si="0"/>
        <v/>
      </c>
      <c r="I27" s="29"/>
      <c r="J27" s="38"/>
      <c r="K27" s="19"/>
      <c r="M27" s="21"/>
      <c r="N27" s="22"/>
    </row>
    <row r="28" spans="1:14" s="20" customFormat="1" x14ac:dyDescent="0.25">
      <c r="A28" s="36"/>
      <c r="B28" s="34" t="s">
        <v>25</v>
      </c>
      <c r="C28" s="35" t="s">
        <v>26</v>
      </c>
      <c r="D28" s="21"/>
      <c r="E28" s="21" t="s">
        <v>62</v>
      </c>
      <c r="F28" s="39"/>
      <c r="G28" s="22"/>
      <c r="H28" s="60" t="str">
        <f t="shared" si="0"/>
        <v/>
      </c>
      <c r="I28" s="29"/>
      <c r="J28" s="38"/>
      <c r="K28" s="19"/>
      <c r="M28" s="21"/>
      <c r="N28" s="22"/>
    </row>
    <row r="29" spans="1:14" s="20" customFormat="1" x14ac:dyDescent="0.25">
      <c r="A29" s="36"/>
      <c r="B29" s="34" t="s">
        <v>25</v>
      </c>
      <c r="C29" s="35" t="s">
        <v>26</v>
      </c>
      <c r="D29" s="21"/>
      <c r="E29" s="21" t="s">
        <v>62</v>
      </c>
      <c r="F29" s="39"/>
      <c r="G29" s="22"/>
      <c r="H29" s="60" t="str">
        <f t="shared" si="0"/>
        <v/>
      </c>
      <c r="I29" s="29"/>
      <c r="J29" s="38"/>
      <c r="K29" s="19"/>
      <c r="M29" s="21"/>
      <c r="N29" s="22"/>
    </row>
    <row r="30" spans="1:14" s="20" customFormat="1" x14ac:dyDescent="0.25">
      <c r="A30" s="36"/>
      <c r="B30" s="34"/>
      <c r="C30" s="35"/>
      <c r="D30" s="21"/>
      <c r="E30" s="21"/>
      <c r="F30" s="39"/>
      <c r="G30" s="22"/>
      <c r="H30" s="60" t="str">
        <f t="shared" si="0"/>
        <v/>
      </c>
      <c r="I30" s="29"/>
      <c r="J30" s="38"/>
      <c r="K30" s="19"/>
      <c r="M30" s="21"/>
      <c r="N30" s="22"/>
    </row>
    <row r="31" spans="1:14" s="20" customFormat="1" x14ac:dyDescent="0.25">
      <c r="A31" s="33" t="s">
        <v>24</v>
      </c>
      <c r="B31" s="34" t="s">
        <v>25</v>
      </c>
      <c r="C31" s="35" t="s">
        <v>26</v>
      </c>
      <c r="D31" s="21"/>
      <c r="E31" s="21"/>
      <c r="F31" s="39"/>
      <c r="G31" s="22"/>
      <c r="H31" s="60" t="str">
        <f t="shared" si="0"/>
        <v/>
      </c>
      <c r="I31" s="29"/>
      <c r="J31" s="38"/>
      <c r="K31" s="19"/>
      <c r="M31" s="21"/>
      <c r="N31" s="22"/>
    </row>
    <row r="32" spans="1:14" s="20" customFormat="1" x14ac:dyDescent="0.25">
      <c r="A32" s="36"/>
      <c r="B32" s="34" t="s">
        <v>25</v>
      </c>
      <c r="C32" s="35" t="s">
        <v>26</v>
      </c>
      <c r="D32" s="21"/>
      <c r="E32" s="21"/>
      <c r="F32" s="39"/>
      <c r="G32" s="22"/>
      <c r="H32" s="60" t="str">
        <f t="shared" si="0"/>
        <v/>
      </c>
      <c r="I32" s="29"/>
      <c r="J32" s="38"/>
      <c r="K32" s="19"/>
      <c r="M32" s="21"/>
      <c r="N32" s="22"/>
    </row>
    <row r="33" spans="1:14" s="20" customFormat="1" x14ac:dyDescent="0.25">
      <c r="A33" s="36"/>
      <c r="B33" s="34" t="s">
        <v>25</v>
      </c>
      <c r="C33" s="35" t="s">
        <v>26</v>
      </c>
      <c r="D33" s="21"/>
      <c r="E33" s="21"/>
      <c r="F33" s="39"/>
      <c r="G33" s="22"/>
      <c r="H33" s="60" t="str">
        <f t="shared" si="0"/>
        <v/>
      </c>
      <c r="I33" s="29"/>
      <c r="J33" s="38"/>
      <c r="K33" s="19"/>
      <c r="M33" s="21"/>
      <c r="N33" s="22"/>
    </row>
    <row r="34" spans="1:14" s="20" customFormat="1" x14ac:dyDescent="0.25">
      <c r="A34" s="36"/>
      <c r="B34" s="34" t="s">
        <v>25</v>
      </c>
      <c r="C34" s="35" t="s">
        <v>26</v>
      </c>
      <c r="D34" s="21"/>
      <c r="E34" s="21"/>
      <c r="F34" s="39"/>
      <c r="G34" s="22"/>
      <c r="H34" s="60" t="str">
        <f t="shared" si="0"/>
        <v/>
      </c>
      <c r="I34" s="29"/>
      <c r="J34" s="38"/>
      <c r="K34" s="19"/>
      <c r="M34" s="21"/>
      <c r="N34" s="22"/>
    </row>
    <row r="35" spans="1:14" s="20" customFormat="1" x14ac:dyDescent="0.25">
      <c r="A35" s="36"/>
      <c r="B35" s="34" t="s">
        <v>25</v>
      </c>
      <c r="C35" s="35" t="s">
        <v>26</v>
      </c>
      <c r="D35" s="21"/>
      <c r="E35" s="21"/>
      <c r="F35" s="39"/>
      <c r="G35" s="22"/>
      <c r="H35" s="60" t="str">
        <f t="shared" si="0"/>
        <v/>
      </c>
      <c r="I35" s="29"/>
      <c r="J35" s="38"/>
      <c r="K35" s="19"/>
      <c r="M35" s="21"/>
      <c r="N35" s="22"/>
    </row>
    <row r="36" spans="1:14" s="20" customFormat="1" x14ac:dyDescent="0.25">
      <c r="A36" s="33"/>
      <c r="B36" s="27"/>
      <c r="C36" s="28"/>
      <c r="D36" s="41"/>
      <c r="E36" s="21"/>
      <c r="F36" s="38"/>
      <c r="G36" s="22"/>
      <c r="H36" s="60" t="str">
        <f t="shared" si="0"/>
        <v/>
      </c>
      <c r="I36" s="29"/>
      <c r="J36" s="38"/>
      <c r="K36" s="19"/>
      <c r="M36" s="21"/>
      <c r="N36" s="22"/>
    </row>
    <row r="37" spans="1:14" s="20" customFormat="1" x14ac:dyDescent="0.25">
      <c r="A37" s="33" t="s">
        <v>27</v>
      </c>
      <c r="B37" s="34" t="s">
        <v>25</v>
      </c>
      <c r="C37" s="35" t="s">
        <v>26</v>
      </c>
      <c r="D37" s="21">
        <v>88.41</v>
      </c>
      <c r="E37" s="58">
        <v>87.8</v>
      </c>
      <c r="F37" s="38">
        <f>(E37-D37)/D37</f>
        <v>-6.8996719828073689E-3</v>
      </c>
      <c r="G37" s="22">
        <f>(E37-D37)/(D37*0.05)</f>
        <v>-0.13799343965614738</v>
      </c>
      <c r="H37" s="60" t="str">
        <f t="shared" si="0"/>
        <v/>
      </c>
      <c r="I37" s="21"/>
      <c r="J37" s="39"/>
      <c r="K37" s="31"/>
      <c r="M37" s="21"/>
      <c r="N37" s="22"/>
    </row>
    <row r="38" spans="1:14" s="20" customFormat="1" x14ac:dyDescent="0.25">
      <c r="A38" s="36"/>
      <c r="B38" s="34" t="s">
        <v>25</v>
      </c>
      <c r="C38" s="35" t="s">
        <v>26</v>
      </c>
      <c r="D38" s="21">
        <v>67.81</v>
      </c>
      <c r="E38" s="21">
        <v>68</v>
      </c>
      <c r="F38" s="38">
        <f t="shared" ref="F38:F39" si="4">(E38-D38)/D38</f>
        <v>2.8019466155433967E-3</v>
      </c>
      <c r="G38" s="22">
        <f t="shared" ref="G38:G39" si="5">(E38-D38)/(D38*0.05)</f>
        <v>5.6038932310867928E-2</v>
      </c>
      <c r="H38" s="60" t="str">
        <f t="shared" si="0"/>
        <v/>
      </c>
      <c r="I38" s="21"/>
      <c r="J38" s="39"/>
      <c r="K38" s="31"/>
      <c r="M38" s="21"/>
      <c r="N38" s="22"/>
    </row>
    <row r="39" spans="1:14" s="20" customFormat="1" x14ac:dyDescent="0.25">
      <c r="A39" s="36"/>
      <c r="B39" s="34" t="s">
        <v>25</v>
      </c>
      <c r="C39" s="35" t="s">
        <v>26</v>
      </c>
      <c r="D39" s="21">
        <v>106.61</v>
      </c>
      <c r="E39" s="21">
        <v>105.7</v>
      </c>
      <c r="F39" s="38">
        <f t="shared" si="4"/>
        <v>-8.5357846355876236E-3</v>
      </c>
      <c r="G39" s="22">
        <f t="shared" si="5"/>
        <v>-0.17071569271175246</v>
      </c>
      <c r="H39" s="60" t="str">
        <f t="shared" si="0"/>
        <v/>
      </c>
      <c r="I39" s="21"/>
      <c r="J39" s="39"/>
      <c r="K39" s="40"/>
      <c r="M39" s="21"/>
      <c r="N39" s="22"/>
    </row>
    <row r="40" spans="1:14" s="20" customFormat="1" x14ac:dyDescent="0.25">
      <c r="A40" s="36"/>
      <c r="B40" s="34" t="s">
        <v>25</v>
      </c>
      <c r="C40" s="35" t="s">
        <v>26</v>
      </c>
      <c r="D40" s="21"/>
      <c r="E40" s="21" t="s">
        <v>62</v>
      </c>
      <c r="F40" s="39"/>
      <c r="G40" s="22"/>
      <c r="H40" s="60" t="str">
        <f t="shared" si="0"/>
        <v/>
      </c>
      <c r="I40" s="21"/>
      <c r="J40" s="39"/>
      <c r="K40" s="21"/>
      <c r="M40" s="21"/>
      <c r="N40" s="22"/>
    </row>
    <row r="41" spans="1:14" s="20" customFormat="1" x14ac:dyDescent="0.25">
      <c r="A41" s="36"/>
      <c r="B41" s="34" t="s">
        <v>25</v>
      </c>
      <c r="C41" s="35" t="s">
        <v>26</v>
      </c>
      <c r="D41" s="21"/>
      <c r="E41" s="21" t="s">
        <v>62</v>
      </c>
      <c r="F41" s="39"/>
      <c r="G41" s="22"/>
      <c r="H41" s="60" t="str">
        <f t="shared" si="0"/>
        <v/>
      </c>
      <c r="I41" s="21"/>
      <c r="J41" s="39"/>
      <c r="K41" s="21"/>
      <c r="M41" s="21"/>
      <c r="N41" s="22"/>
    </row>
    <row r="42" spans="1:14" s="20" customFormat="1" x14ac:dyDescent="0.25">
      <c r="A42" s="36"/>
      <c r="B42" s="34"/>
      <c r="C42" s="35"/>
      <c r="D42" s="19"/>
      <c r="E42" s="58"/>
      <c r="F42" s="57"/>
      <c r="G42" s="22"/>
      <c r="H42" s="60" t="str">
        <f t="shared" si="0"/>
        <v/>
      </c>
      <c r="I42" s="21"/>
      <c r="J42" s="39"/>
      <c r="K42" s="21"/>
      <c r="M42" s="21"/>
      <c r="N42" s="22"/>
    </row>
    <row r="43" spans="1:14" s="20" customFormat="1" x14ac:dyDescent="0.25">
      <c r="A43" s="33" t="s">
        <v>27</v>
      </c>
      <c r="B43" s="34" t="s">
        <v>25</v>
      </c>
      <c r="C43" s="35" t="s">
        <v>26</v>
      </c>
      <c r="D43" s="19"/>
      <c r="E43" s="29"/>
      <c r="F43" s="57"/>
      <c r="G43" s="22"/>
      <c r="H43" s="60" t="str">
        <f t="shared" si="0"/>
        <v/>
      </c>
      <c r="I43" s="19"/>
      <c r="J43" s="39"/>
      <c r="K43" s="21"/>
      <c r="M43" s="21"/>
      <c r="N43" s="22"/>
    </row>
    <row r="44" spans="1:14" s="20" customFormat="1" x14ac:dyDescent="0.25">
      <c r="A44" s="36"/>
      <c r="B44" s="34" t="s">
        <v>25</v>
      </c>
      <c r="C44" s="35" t="s">
        <v>26</v>
      </c>
      <c r="D44" s="19"/>
      <c r="E44" s="29"/>
      <c r="F44" s="57"/>
      <c r="G44" s="22"/>
      <c r="H44" s="60" t="str">
        <f t="shared" si="0"/>
        <v/>
      </c>
      <c r="I44" s="21"/>
      <c r="J44" s="39"/>
      <c r="K44" s="41"/>
      <c r="M44" s="21"/>
      <c r="N44" s="22"/>
    </row>
    <row r="45" spans="1:14" s="22" customFormat="1" x14ac:dyDescent="0.25">
      <c r="A45" s="36"/>
      <c r="B45" s="34" t="s">
        <v>25</v>
      </c>
      <c r="C45" s="35" t="s">
        <v>26</v>
      </c>
      <c r="D45" s="19"/>
      <c r="E45" s="29"/>
      <c r="F45" s="57"/>
      <c r="H45" s="60" t="str">
        <f t="shared" si="0"/>
        <v/>
      </c>
      <c r="I45" s="21"/>
      <c r="J45" s="39"/>
      <c r="K45" s="21"/>
      <c r="L45" s="20"/>
      <c r="M45" s="21"/>
    </row>
    <row r="46" spans="1:14" s="22" customFormat="1" x14ac:dyDescent="0.25">
      <c r="A46" s="36"/>
      <c r="B46" s="34" t="s">
        <v>25</v>
      </c>
      <c r="C46" s="35" t="s">
        <v>26</v>
      </c>
      <c r="D46" s="19"/>
      <c r="E46" s="29"/>
      <c r="F46" s="38"/>
      <c r="G46" s="21"/>
      <c r="H46" s="60" t="str">
        <f t="shared" si="0"/>
        <v/>
      </c>
      <c r="I46" s="21"/>
      <c r="J46" s="39"/>
      <c r="K46" s="21"/>
      <c r="L46" s="20"/>
      <c r="M46" s="21"/>
    </row>
    <row r="47" spans="1:14" s="22" customFormat="1" x14ac:dyDescent="0.25">
      <c r="A47" s="36"/>
      <c r="B47" s="34" t="s">
        <v>25</v>
      </c>
      <c r="C47" s="35" t="s">
        <v>26</v>
      </c>
      <c r="D47" s="19"/>
      <c r="E47" s="29"/>
      <c r="F47" s="57"/>
      <c r="G47" s="21"/>
      <c r="H47" s="60" t="str">
        <f t="shared" si="0"/>
        <v/>
      </c>
      <c r="I47" s="21"/>
      <c r="J47" s="39"/>
      <c r="K47" s="21"/>
      <c r="L47" s="20"/>
      <c r="M47" s="21"/>
    </row>
    <row r="48" spans="1:14" s="22" customFormat="1" x14ac:dyDescent="0.25">
      <c r="A48" s="36"/>
      <c r="B48" s="34"/>
      <c r="C48" s="35"/>
      <c r="E48" s="39"/>
      <c r="H48" s="60" t="str">
        <f t="shared" si="0"/>
        <v/>
      </c>
      <c r="I48" s="39"/>
      <c r="J48" s="21"/>
      <c r="K48" s="21"/>
      <c r="L48" s="20"/>
      <c r="M48" s="21"/>
    </row>
    <row r="49" spans="1:14" x14ac:dyDescent="0.25">
      <c r="E49" s="25"/>
      <c r="F49" s="17"/>
      <c r="G49" s="17"/>
      <c r="H49" s="25"/>
      <c r="I49" s="25"/>
      <c r="J49" s="18"/>
      <c r="K49" s="19"/>
      <c r="L49" s="20"/>
      <c r="M49" s="21"/>
      <c r="N49" s="22"/>
    </row>
    <row r="50" spans="1:14" s="22" customFormat="1" x14ac:dyDescent="0.25">
      <c r="A50" s="71" t="s">
        <v>48</v>
      </c>
      <c r="B50" s="71"/>
      <c r="C50" s="71"/>
      <c r="D50" s="71"/>
      <c r="E50" s="71"/>
      <c r="F50" s="71"/>
      <c r="G50" s="71"/>
      <c r="H50" s="71"/>
      <c r="I50" s="54"/>
      <c r="J50" s="18"/>
      <c r="K50" s="19"/>
      <c r="L50" s="20"/>
      <c r="M50" s="21"/>
    </row>
    <row r="51" spans="1:14" s="22" customFormat="1" x14ac:dyDescent="0.25">
      <c r="A51" s="17"/>
      <c r="B51" s="24" t="s">
        <v>28</v>
      </c>
      <c r="C51" s="19" t="s">
        <v>29</v>
      </c>
      <c r="D51" s="32">
        <v>72.801864823674819</v>
      </c>
      <c r="E51" s="20">
        <v>79.7</v>
      </c>
      <c r="F51" s="26">
        <f t="shared" ref="F51:F60" si="6">(E51-D51)/D51</f>
        <v>9.4752176926132026E-2</v>
      </c>
      <c r="G51" s="22">
        <f t="shared" ref="G51:G60" si="7">(E51-D51)/(0.075*D51)</f>
        <v>1.2633623590150935</v>
      </c>
      <c r="H51" s="60" t="str">
        <f>IF(ABS(G51)&gt;2,IF(ABS(G51)&gt;3,"XX","X"),"")</f>
        <v/>
      </c>
      <c r="I51" s="20"/>
      <c r="J51" s="26">
        <f>(E51-K51)/K51</f>
        <v>8.5920480331503749E-2</v>
      </c>
      <c r="K51" s="47">
        <v>73.393956043327989</v>
      </c>
      <c r="L51" s="47">
        <v>3.5439893023691846</v>
      </c>
      <c r="M51" s="42">
        <f>(L51/K51)</f>
        <v>4.8287209103117387E-2</v>
      </c>
      <c r="N51" s="22">
        <f>(E51-K51)/L51</f>
        <v>1.7793631466258586</v>
      </c>
    </row>
    <row r="52" spans="1:14" s="22" customFormat="1" x14ac:dyDescent="0.25">
      <c r="A52" s="17"/>
      <c r="B52" s="24" t="s">
        <v>30</v>
      </c>
      <c r="C52" s="19" t="s">
        <v>29</v>
      </c>
      <c r="D52" s="43">
        <v>37.057140388760196</v>
      </c>
      <c r="E52" s="20">
        <v>40.6</v>
      </c>
      <c r="F52" s="26">
        <f t="shared" si="6"/>
        <v>9.5605315846615899E-2</v>
      </c>
      <c r="G52" s="22">
        <f t="shared" si="7"/>
        <v>1.2747375446215454</v>
      </c>
      <c r="H52" s="60" t="str">
        <f t="shared" ref="H52:H86" si="8">IF(ABS(G52)&gt;2,IF(ABS(G52)&gt;3,"XX","X"),"")</f>
        <v/>
      </c>
      <c r="I52" s="20"/>
      <c r="J52" s="26">
        <f t="shared" ref="J52:J86" si="9">(E52-K52)/K52</f>
        <v>8.3166950016991467E-2</v>
      </c>
      <c r="K52" s="47">
        <v>37.482679839301888</v>
      </c>
      <c r="L52" s="47">
        <v>2.4447489834797431</v>
      </c>
      <c r="M52" s="42">
        <f t="shared" ref="M52:M60" si="10">(L52/K52)</f>
        <v>6.5223431034307722E-2</v>
      </c>
      <c r="N52" s="22">
        <f t="shared" ref="N52:N86" si="11">(E52-K52)/L52</f>
        <v>1.2751084801602264</v>
      </c>
    </row>
    <row r="53" spans="1:14" s="22" customFormat="1" x14ac:dyDescent="0.25">
      <c r="A53" s="17"/>
      <c r="B53" s="24" t="s">
        <v>31</v>
      </c>
      <c r="C53" s="19" t="s">
        <v>29</v>
      </c>
      <c r="D53" s="43">
        <v>51.622655405343721</v>
      </c>
      <c r="E53" s="20">
        <v>56.5</v>
      </c>
      <c r="F53" s="26">
        <f t="shared" si="6"/>
        <v>9.4480699537037E-2</v>
      </c>
      <c r="G53" s="22">
        <f t="shared" si="7"/>
        <v>1.2597426604938267</v>
      </c>
      <c r="H53" s="60" t="str">
        <f t="shared" si="8"/>
        <v/>
      </c>
      <c r="I53" s="20"/>
      <c r="J53" s="26">
        <f t="shared" si="9"/>
        <v>6.6452389546062987E-2</v>
      </c>
      <c r="K53" s="47">
        <v>52.979392754747643</v>
      </c>
      <c r="L53" s="47">
        <v>2.1086479681467494</v>
      </c>
      <c r="M53" s="42">
        <f t="shared" si="10"/>
        <v>3.9801286094540735E-2</v>
      </c>
      <c r="N53" s="22">
        <f t="shared" si="11"/>
        <v>1.6696040773209537</v>
      </c>
    </row>
    <row r="54" spans="1:14" x14ac:dyDescent="0.25">
      <c r="B54" s="24" t="s">
        <v>35</v>
      </c>
      <c r="C54" s="19" t="s">
        <v>29</v>
      </c>
      <c r="D54" s="43">
        <v>105.27843992905528</v>
      </c>
      <c r="E54" s="20">
        <v>75.7</v>
      </c>
      <c r="F54" s="26"/>
      <c r="G54" s="22"/>
      <c r="H54" s="60"/>
      <c r="J54" s="26"/>
      <c r="K54" s="49"/>
      <c r="L54" s="47"/>
      <c r="M54" s="42"/>
      <c r="N54" s="22"/>
    </row>
    <row r="55" spans="1:14" x14ac:dyDescent="0.25">
      <c r="B55" s="24" t="s">
        <v>36</v>
      </c>
      <c r="C55" s="19" t="s">
        <v>29</v>
      </c>
      <c r="D55" s="43">
        <v>149.58798713206852</v>
      </c>
      <c r="E55" s="20">
        <v>108.2</v>
      </c>
      <c r="F55" s="26"/>
      <c r="G55" s="22"/>
      <c r="H55" s="60"/>
      <c r="J55" s="26"/>
      <c r="K55" s="49"/>
      <c r="L55" s="47"/>
      <c r="M55" s="42"/>
      <c r="N55" s="22"/>
    </row>
    <row r="56" spans="1:14" x14ac:dyDescent="0.25">
      <c r="B56" s="24" t="s">
        <v>37</v>
      </c>
      <c r="C56" s="19" t="s">
        <v>29</v>
      </c>
      <c r="D56" s="43">
        <v>173.77092371711555</v>
      </c>
      <c r="E56" s="20">
        <v>126.5</v>
      </c>
      <c r="F56" s="26"/>
      <c r="G56" s="22"/>
      <c r="H56" s="60"/>
      <c r="J56" s="26"/>
      <c r="K56" s="47"/>
      <c r="L56" s="47"/>
      <c r="M56" s="42"/>
      <c r="N56" s="22"/>
    </row>
    <row r="57" spans="1:14" x14ac:dyDescent="0.25">
      <c r="B57" s="24" t="s">
        <v>38</v>
      </c>
      <c r="C57" s="19" t="s">
        <v>29</v>
      </c>
      <c r="D57" s="43">
        <v>67.691344804873708</v>
      </c>
      <c r="E57" s="20">
        <v>70.8</v>
      </c>
      <c r="F57" s="26"/>
      <c r="G57" s="22"/>
      <c r="H57" s="60"/>
      <c r="J57" s="26"/>
      <c r="K57" s="47"/>
      <c r="L57" s="49"/>
      <c r="M57" s="42"/>
      <c r="N57" s="22"/>
    </row>
    <row r="58" spans="1:14" x14ac:dyDescent="0.25">
      <c r="B58" s="24" t="s">
        <v>39</v>
      </c>
      <c r="C58" s="19" t="s">
        <v>29</v>
      </c>
      <c r="D58" s="43">
        <v>61.98733361091962</v>
      </c>
      <c r="E58" s="20">
        <v>67.3</v>
      </c>
      <c r="F58" s="26"/>
      <c r="G58" s="22"/>
      <c r="H58" s="60"/>
      <c r="J58" s="26"/>
      <c r="K58" s="47"/>
      <c r="L58" s="49"/>
      <c r="M58" s="42"/>
      <c r="N58" s="22"/>
    </row>
    <row r="59" spans="1:14" x14ac:dyDescent="0.25">
      <c r="B59" s="24" t="s">
        <v>40</v>
      </c>
      <c r="C59" s="19" t="s">
        <v>29</v>
      </c>
      <c r="D59" s="43">
        <v>51.928193552520007</v>
      </c>
      <c r="E59" s="20">
        <v>54.3</v>
      </c>
      <c r="F59" s="26"/>
      <c r="G59" s="22"/>
      <c r="H59" s="60"/>
      <c r="J59" s="26"/>
      <c r="K59" s="47"/>
      <c r="L59" s="49"/>
      <c r="M59" s="42"/>
      <c r="N59" s="22"/>
    </row>
    <row r="60" spans="1:14" x14ac:dyDescent="0.25">
      <c r="B60" s="24" t="s">
        <v>41</v>
      </c>
      <c r="C60" s="19" t="s">
        <v>29</v>
      </c>
      <c r="D60" s="43">
        <v>72.801864823674819</v>
      </c>
      <c r="E60" s="20">
        <v>82.9</v>
      </c>
      <c r="F60" s="26">
        <f t="shared" si="6"/>
        <v>0.1387070949457509</v>
      </c>
      <c r="G60" s="22">
        <f t="shared" si="7"/>
        <v>1.849427932610012</v>
      </c>
      <c r="H60" s="60" t="str">
        <f t="shared" si="8"/>
        <v/>
      </c>
      <c r="J60" s="26">
        <f t="shared" si="9"/>
        <v>0.12435679129001168</v>
      </c>
      <c r="K60" s="47">
        <v>73.731043955260944</v>
      </c>
      <c r="L60" s="49">
        <v>4.4507705425646824</v>
      </c>
      <c r="M60" s="42">
        <f t="shared" si="10"/>
        <v>6.0364946755200606E-2</v>
      </c>
      <c r="N60" s="22">
        <f t="shared" si="11"/>
        <v>2.060082845667349</v>
      </c>
    </row>
    <row r="61" spans="1:14" x14ac:dyDescent="0.25">
      <c r="E61" s="25"/>
      <c r="F61" s="26"/>
      <c r="G61" s="22"/>
      <c r="H61" s="60" t="str">
        <f t="shared" si="8"/>
        <v/>
      </c>
      <c r="I61" s="25"/>
      <c r="J61" s="26"/>
      <c r="K61" s="51"/>
      <c r="L61" s="51"/>
      <c r="M61" s="42"/>
      <c r="N61" s="22"/>
    </row>
    <row r="62" spans="1:14" x14ac:dyDescent="0.25">
      <c r="E62" s="25"/>
      <c r="F62" s="26"/>
      <c r="G62" s="22"/>
      <c r="H62" s="16" t="str">
        <f t="shared" si="8"/>
        <v/>
      </c>
      <c r="I62" s="25"/>
      <c r="J62" s="26"/>
      <c r="K62" s="51"/>
      <c r="L62" s="51"/>
      <c r="M62" s="42"/>
      <c r="N62" s="22"/>
    </row>
    <row r="63" spans="1:14" x14ac:dyDescent="0.25">
      <c r="A63" s="71" t="s">
        <v>49</v>
      </c>
      <c r="B63" s="71"/>
      <c r="C63" s="71"/>
      <c r="D63" s="71"/>
      <c r="E63" s="71"/>
      <c r="F63" s="71"/>
      <c r="G63" s="71"/>
      <c r="H63" s="16" t="str">
        <f t="shared" si="8"/>
        <v/>
      </c>
      <c r="I63" s="25"/>
      <c r="J63" s="26"/>
      <c r="K63" s="51"/>
      <c r="L63" s="51"/>
      <c r="M63" s="42"/>
      <c r="N63" s="22"/>
    </row>
    <row r="64" spans="1:14" x14ac:dyDescent="0.25">
      <c r="A64" s="33"/>
      <c r="E64" s="25"/>
      <c r="F64" s="26"/>
      <c r="G64" s="22"/>
      <c r="H64" s="16" t="str">
        <f t="shared" si="8"/>
        <v/>
      </c>
      <c r="I64" s="25"/>
      <c r="J64" s="26"/>
      <c r="K64" s="51"/>
      <c r="L64" s="51"/>
      <c r="M64" s="42"/>
      <c r="N64" s="22"/>
    </row>
    <row r="65" spans="1:14" x14ac:dyDescent="0.25">
      <c r="A65" s="44" t="s">
        <v>28</v>
      </c>
      <c r="B65" s="45" t="s">
        <v>42</v>
      </c>
      <c r="C65" s="19" t="s">
        <v>12</v>
      </c>
      <c r="D65" s="21">
        <v>130.09473586402876</v>
      </c>
      <c r="E65" s="19">
        <v>127.3</v>
      </c>
      <c r="F65" s="26">
        <f t="shared" ref="F65:F77" si="12">(E65-D65)/D65</f>
        <v>-2.1482313219419905E-2</v>
      </c>
      <c r="G65" s="22">
        <f t="shared" ref="G65:G77" si="13">(E65-D65)/(0.075*D65)</f>
        <v>-0.28643084292559873</v>
      </c>
      <c r="H65" s="60" t="str">
        <f t="shared" si="8"/>
        <v/>
      </c>
      <c r="I65" s="19"/>
      <c r="J65" s="26">
        <f t="shared" si="9"/>
        <v>-2.4213187228568578E-2</v>
      </c>
      <c r="K65" s="47">
        <v>130.45882392942195</v>
      </c>
      <c r="L65" s="47">
        <v>2.442515630067283</v>
      </c>
      <c r="M65" s="42">
        <f>(L65/K65)</f>
        <v>1.8722502292284043E-2</v>
      </c>
      <c r="N65" s="22">
        <f t="shared" si="11"/>
        <v>-1.2932666184555557</v>
      </c>
    </row>
    <row r="66" spans="1:14" x14ac:dyDescent="0.25">
      <c r="A66" s="44" t="s">
        <v>32</v>
      </c>
      <c r="B66" s="45" t="s">
        <v>42</v>
      </c>
      <c r="C66" s="19" t="s">
        <v>12</v>
      </c>
      <c r="D66" s="21">
        <v>260.64206000730655</v>
      </c>
      <c r="E66" s="19">
        <v>259.39999999999998</v>
      </c>
      <c r="F66" s="26">
        <f t="shared" si="12"/>
        <v>-4.765385936835208E-3</v>
      </c>
      <c r="G66" s="22">
        <f t="shared" si="13"/>
        <v>-6.353847915780278E-2</v>
      </c>
      <c r="H66" s="60" t="str">
        <f t="shared" si="8"/>
        <v/>
      </c>
      <c r="I66" s="19"/>
      <c r="J66" s="26">
        <f t="shared" si="9"/>
        <v>-4.9623048625873599E-3</v>
      </c>
      <c r="K66" s="47">
        <v>260.69364132398761</v>
      </c>
      <c r="L66" s="47">
        <v>4.3499701038654051</v>
      </c>
      <c r="M66" s="42">
        <f t="shared" ref="M66:M86" si="14">(L66/K66)</f>
        <v>1.6686138111283288E-2</v>
      </c>
      <c r="N66" s="22">
        <f t="shared" si="11"/>
        <v>-0.29739085398267279</v>
      </c>
    </row>
    <row r="67" spans="1:14" x14ac:dyDescent="0.25">
      <c r="A67" s="44" t="s">
        <v>33</v>
      </c>
      <c r="B67" s="45" t="s">
        <v>42</v>
      </c>
      <c r="C67" s="19" t="s">
        <v>12</v>
      </c>
      <c r="D67" s="21">
        <v>104.32914340839557</v>
      </c>
      <c r="E67" s="19">
        <v>102.4</v>
      </c>
      <c r="F67" s="26">
        <f t="shared" si="12"/>
        <v>-1.8490934990656877E-2</v>
      </c>
      <c r="G67" s="22">
        <f t="shared" si="13"/>
        <v>-0.24654579987542502</v>
      </c>
      <c r="H67" s="60" t="str">
        <f t="shared" si="8"/>
        <v/>
      </c>
      <c r="I67" s="19"/>
      <c r="J67" s="26">
        <f t="shared" si="9"/>
        <v>-3.2970438512340376E-2</v>
      </c>
      <c r="K67" s="47">
        <v>105.89128200224802</v>
      </c>
      <c r="L67" s="47">
        <v>3.276126837527273</v>
      </c>
      <c r="M67" s="42">
        <f t="shared" si="14"/>
        <v>3.0938588858124529E-2</v>
      </c>
      <c r="N67" s="22">
        <f t="shared" si="11"/>
        <v>-1.0656736370082465</v>
      </c>
    </row>
    <row r="68" spans="1:14" x14ac:dyDescent="0.25">
      <c r="A68" s="44" t="s">
        <v>35</v>
      </c>
      <c r="B68" s="45" t="s">
        <v>42</v>
      </c>
      <c r="C68" s="19" t="s">
        <v>12</v>
      </c>
      <c r="D68" s="21">
        <v>51.481174170863582</v>
      </c>
      <c r="E68" s="19">
        <v>49.8</v>
      </c>
      <c r="F68" s="26">
        <f t="shared" si="12"/>
        <v>-3.2656096096096168E-2</v>
      </c>
      <c r="G68" s="22">
        <f t="shared" si="13"/>
        <v>-0.43541461461461556</v>
      </c>
      <c r="H68" s="60" t="str">
        <f t="shared" si="8"/>
        <v/>
      </c>
      <c r="I68" s="19"/>
      <c r="J68" s="26">
        <f t="shared" si="9"/>
        <v>-4.3873706749653366E-2</v>
      </c>
      <c r="K68" s="47">
        <v>52.085169450476194</v>
      </c>
      <c r="L68" s="47">
        <v>2.1470032677235706</v>
      </c>
      <c r="M68" s="42">
        <f t="shared" si="14"/>
        <v>4.1221009557528498E-2</v>
      </c>
      <c r="N68" s="22">
        <f t="shared" si="11"/>
        <v>-1.0643530379434964</v>
      </c>
    </row>
    <row r="69" spans="1:14" ht="18.75" x14ac:dyDescent="0.35">
      <c r="A69" s="44" t="s">
        <v>32</v>
      </c>
      <c r="B69" s="2" t="s">
        <v>54</v>
      </c>
      <c r="C69" s="19" t="s">
        <v>12</v>
      </c>
      <c r="D69" s="21">
        <v>118.87204471386225</v>
      </c>
      <c r="E69" s="19">
        <v>120.6</v>
      </c>
      <c r="F69" s="26">
        <f t="shared" si="12"/>
        <v>1.4536262838728114E-2</v>
      </c>
      <c r="G69" s="22">
        <f t="shared" si="13"/>
        <v>0.19381683784970818</v>
      </c>
      <c r="H69" s="60" t="str">
        <f t="shared" si="8"/>
        <v/>
      </c>
      <c r="I69" s="19"/>
      <c r="J69" s="26">
        <f t="shared" si="9"/>
        <v>3.398602521099723E-2</v>
      </c>
      <c r="K69" s="47">
        <v>116.63600576747652</v>
      </c>
      <c r="L69" s="47">
        <v>8.3513811278557739</v>
      </c>
      <c r="M69" s="42">
        <f t="shared" si="14"/>
        <v>7.1602084389831899E-2</v>
      </c>
      <c r="N69" s="22">
        <f t="shared" si="11"/>
        <v>0.47465133872308801</v>
      </c>
    </row>
    <row r="70" spans="1:14" ht="18.75" x14ac:dyDescent="0.35">
      <c r="A70" s="44" t="s">
        <v>33</v>
      </c>
      <c r="B70" s="2" t="s">
        <v>54</v>
      </c>
      <c r="C70" s="19" t="s">
        <v>12</v>
      </c>
      <c r="D70" s="21">
        <v>89.776175870431032</v>
      </c>
      <c r="E70" s="19">
        <v>86.4</v>
      </c>
      <c r="F70" s="26">
        <f t="shared" si="12"/>
        <v>-3.7606590364281878E-2</v>
      </c>
      <c r="G70" s="22">
        <f t="shared" si="13"/>
        <v>-0.50142120485709174</v>
      </c>
      <c r="H70" s="60" t="str">
        <f t="shared" si="8"/>
        <v/>
      </c>
      <c r="I70" s="19"/>
      <c r="J70" s="26">
        <f t="shared" si="9"/>
        <v>5.6041860425759558E-2</v>
      </c>
      <c r="K70" s="47">
        <v>81.81493862863212</v>
      </c>
      <c r="L70" s="47">
        <v>10.138913327232238</v>
      </c>
      <c r="M70" s="42">
        <f t="shared" si="14"/>
        <v>0.12392496403687338</v>
      </c>
      <c r="N70" s="22">
        <f t="shared" si="11"/>
        <v>0.45222414112692039</v>
      </c>
    </row>
    <row r="71" spans="1:14" ht="18.75" x14ac:dyDescent="0.35">
      <c r="A71" s="44" t="s">
        <v>34</v>
      </c>
      <c r="B71" s="2" t="s">
        <v>54</v>
      </c>
      <c r="C71" s="19" t="s">
        <v>12</v>
      </c>
      <c r="D71" s="21">
        <v>63.818542970216058</v>
      </c>
      <c r="E71" s="19">
        <v>58.7</v>
      </c>
      <c r="F71" s="26">
        <f t="shared" si="12"/>
        <v>-8.020463539264544E-2</v>
      </c>
      <c r="G71" s="22">
        <f t="shared" si="13"/>
        <v>-1.069395138568606</v>
      </c>
      <c r="H71" s="60" t="str">
        <f t="shared" si="8"/>
        <v/>
      </c>
      <c r="I71" s="19"/>
      <c r="J71" s="26">
        <f t="shared" si="9"/>
        <v>-3.3630070041928167E-2</v>
      </c>
      <c r="K71" s="48">
        <v>60.742784083261817</v>
      </c>
      <c r="L71" s="49">
        <v>2.9850544300343693</v>
      </c>
      <c r="M71" s="42">
        <f t="shared" si="14"/>
        <v>4.9142535612833819E-2</v>
      </c>
      <c r="N71" s="22">
        <f t="shared" si="11"/>
        <v>-0.68433729807677046</v>
      </c>
    </row>
    <row r="72" spans="1:14" ht="18.75" x14ac:dyDescent="0.35">
      <c r="A72" s="44" t="s">
        <v>35</v>
      </c>
      <c r="B72" s="2" t="s">
        <v>54</v>
      </c>
      <c r="C72" s="19" t="s">
        <v>12</v>
      </c>
      <c r="D72" s="21">
        <v>61.010575198184512</v>
      </c>
      <c r="E72" s="19">
        <v>59.3</v>
      </c>
      <c r="F72" s="26">
        <f t="shared" si="12"/>
        <v>-2.8037355698220266E-2</v>
      </c>
      <c r="G72" s="22">
        <f t="shared" si="13"/>
        <v>-0.37383140930960357</v>
      </c>
      <c r="H72" s="60" t="str">
        <f t="shared" si="8"/>
        <v/>
      </c>
      <c r="I72" s="19"/>
      <c r="J72" s="26">
        <f t="shared" si="9"/>
        <v>-3.0859464902003489E-2</v>
      </c>
      <c r="K72" s="47">
        <v>61.188236228302806</v>
      </c>
      <c r="L72" s="47">
        <v>2.9903950820414962</v>
      </c>
      <c r="M72" s="42">
        <f t="shared" si="14"/>
        <v>4.8872058852683184E-2</v>
      </c>
      <c r="N72" s="22">
        <f t="shared" si="11"/>
        <v>-0.63143369905950331</v>
      </c>
    </row>
    <row r="73" spans="1:14" ht="18.75" x14ac:dyDescent="0.35">
      <c r="A73" s="44" t="s">
        <v>30</v>
      </c>
      <c r="B73" s="2" t="s">
        <v>55</v>
      </c>
      <c r="C73" s="19" t="s">
        <v>12</v>
      </c>
      <c r="D73" s="21">
        <v>82.716551145333838</v>
      </c>
      <c r="E73" s="19">
        <v>71.8</v>
      </c>
      <c r="F73" s="26">
        <f t="shared" si="12"/>
        <v>-0.13197541476497668</v>
      </c>
      <c r="G73" s="22">
        <f t="shared" si="13"/>
        <v>-1.759672196866356</v>
      </c>
      <c r="H73" s="60" t="str">
        <f t="shared" si="8"/>
        <v/>
      </c>
      <c r="I73" s="19"/>
      <c r="J73" s="26">
        <f t="shared" si="9"/>
        <v>-0.1229036651668589</v>
      </c>
      <c r="K73" s="47">
        <v>81.861019307142854</v>
      </c>
      <c r="L73" s="47">
        <v>6.4230084151123892</v>
      </c>
      <c r="M73" s="42">
        <f t="shared" si="14"/>
        <v>7.8462355703307785E-2</v>
      </c>
      <c r="N73" s="22">
        <f t="shared" si="11"/>
        <v>-1.5664029465492784</v>
      </c>
    </row>
    <row r="74" spans="1:14" ht="18.75" x14ac:dyDescent="0.35">
      <c r="A74" s="44" t="s">
        <v>32</v>
      </c>
      <c r="B74" s="2" t="s">
        <v>55</v>
      </c>
      <c r="C74" s="19" t="s">
        <v>12</v>
      </c>
      <c r="D74" s="21">
        <v>278.6996621917412</v>
      </c>
      <c r="E74" s="19">
        <v>261</v>
      </c>
      <c r="F74" s="26">
        <f t="shared" si="12"/>
        <v>-6.3508014514793681E-2</v>
      </c>
      <c r="G74" s="22">
        <f t="shared" si="13"/>
        <v>-0.84677352686391594</v>
      </c>
      <c r="H74" s="60" t="str">
        <f t="shared" si="8"/>
        <v/>
      </c>
      <c r="I74" s="19"/>
      <c r="J74" s="26">
        <f t="shared" si="9"/>
        <v>-5.0768507731282123E-2</v>
      </c>
      <c r="K74" s="47">
        <v>274.959271922379</v>
      </c>
      <c r="L74" s="47">
        <v>8.7748291053850611</v>
      </c>
      <c r="M74" s="42">
        <f t="shared" si="14"/>
        <v>3.1913195885469883E-2</v>
      </c>
      <c r="N74" s="22">
        <f t="shared" si="11"/>
        <v>-1.5908312007822785</v>
      </c>
    </row>
    <row r="75" spans="1:14" ht="18.75" x14ac:dyDescent="0.35">
      <c r="A75" s="44" t="s">
        <v>33</v>
      </c>
      <c r="B75" s="2" t="s">
        <v>55</v>
      </c>
      <c r="C75" s="19" t="s">
        <v>12</v>
      </c>
      <c r="D75" s="21">
        <v>302.85375842028714</v>
      </c>
      <c r="E75" s="19">
        <v>274.2</v>
      </c>
      <c r="F75" s="26">
        <f t="shared" si="12"/>
        <v>-9.4612523779621455E-2</v>
      </c>
      <c r="G75" s="22">
        <f t="shared" si="13"/>
        <v>-1.2615003170616192</v>
      </c>
      <c r="H75" s="60" t="str">
        <f t="shared" si="8"/>
        <v/>
      </c>
      <c r="I75" s="19"/>
      <c r="J75" s="26">
        <f t="shared" si="9"/>
        <v>-7.0931210264989109E-2</v>
      </c>
      <c r="K75" s="47">
        <v>295.13422798133962</v>
      </c>
      <c r="L75" s="47">
        <v>15.108691799904831</v>
      </c>
      <c r="M75" s="42">
        <f t="shared" si="14"/>
        <v>5.1192611250973248E-2</v>
      </c>
      <c r="N75" s="22">
        <f t="shared" si="11"/>
        <v>-1.3855751549231745</v>
      </c>
    </row>
    <row r="76" spans="1:14" ht="18.75" x14ac:dyDescent="0.35">
      <c r="A76" s="44" t="s">
        <v>36</v>
      </c>
      <c r="B76" s="2" t="s">
        <v>55</v>
      </c>
      <c r="C76" s="19" t="s">
        <v>12</v>
      </c>
      <c r="D76" s="21">
        <v>31.45863895680522</v>
      </c>
      <c r="E76" s="19">
        <v>27</v>
      </c>
      <c r="F76" s="26">
        <f t="shared" si="12"/>
        <v>-0.14173019255306071</v>
      </c>
      <c r="G76" s="22">
        <f>(E76-D76)/4.53181</f>
        <v>-0.98385390314360499</v>
      </c>
      <c r="H76" s="60" t="str">
        <f t="shared" si="8"/>
        <v/>
      </c>
      <c r="I76" s="19"/>
      <c r="J76" s="26">
        <f t="shared" si="9"/>
        <v>-0.1525896583376958</v>
      </c>
      <c r="K76" s="47">
        <v>31.86177778646887</v>
      </c>
      <c r="L76" s="47">
        <v>6.2129923510420459</v>
      </c>
      <c r="M76" s="42">
        <f t="shared" si="14"/>
        <v>0.19499829522006751</v>
      </c>
      <c r="N76" s="22">
        <f t="shared" si="11"/>
        <v>-0.78251790953089628</v>
      </c>
    </row>
    <row r="77" spans="1:14" ht="18.75" x14ac:dyDescent="0.35">
      <c r="A77" s="44" t="s">
        <v>37</v>
      </c>
      <c r="B77" s="2" t="s">
        <v>55</v>
      </c>
      <c r="C77" s="19" t="s">
        <v>12</v>
      </c>
      <c r="D77" s="21">
        <v>68.68272546765597</v>
      </c>
      <c r="E77" s="19">
        <v>59.7</v>
      </c>
      <c r="F77" s="26">
        <f t="shared" si="12"/>
        <v>-0.13078580394841943</v>
      </c>
      <c r="G77" s="22">
        <f t="shared" si="13"/>
        <v>-1.7438107193122589</v>
      </c>
      <c r="H77" s="60" t="str">
        <f t="shared" si="8"/>
        <v/>
      </c>
      <c r="I77" s="19"/>
      <c r="J77" s="26">
        <f t="shared" si="9"/>
        <v>-0.10893434034673002</v>
      </c>
      <c r="K77" s="48">
        <v>66.998429748970878</v>
      </c>
      <c r="L77" s="49">
        <v>5.3563465709138791</v>
      </c>
      <c r="M77" s="42">
        <f t="shared" si="14"/>
        <v>7.9947344900216183E-2</v>
      </c>
      <c r="N77" s="22">
        <f t="shared" si="11"/>
        <v>-1.3625760865816503</v>
      </c>
    </row>
    <row r="78" spans="1:14" ht="18.75" x14ac:dyDescent="0.35">
      <c r="A78" s="44" t="s">
        <v>30</v>
      </c>
      <c r="B78" s="2" t="s">
        <v>56</v>
      </c>
      <c r="C78" s="19" t="s">
        <v>43</v>
      </c>
      <c r="D78" s="21">
        <v>5.1976931925557697</v>
      </c>
      <c r="E78" s="19">
        <v>5.23</v>
      </c>
      <c r="F78" s="40">
        <f t="shared" ref="F78:F84" si="15">(E78-D78)</f>
        <v>3.2306807444230756E-2</v>
      </c>
      <c r="G78" s="22">
        <f t="shared" ref="G78:G84" si="16">(E78-D78)/(0.15)</f>
        <v>0.21537871629487171</v>
      </c>
      <c r="H78" s="60" t="str">
        <f t="shared" si="8"/>
        <v/>
      </c>
      <c r="I78" s="19"/>
      <c r="J78" s="40">
        <f>(E78-K78)</f>
        <v>4.5757482427344343E-4</v>
      </c>
      <c r="K78" s="47">
        <v>5.229542425175727</v>
      </c>
      <c r="L78" s="47">
        <v>4.4936383218001259E-2</v>
      </c>
      <c r="M78" s="42">
        <f t="shared" si="14"/>
        <v>8.5927944673842606E-3</v>
      </c>
      <c r="N78" s="22">
        <f t="shared" si="11"/>
        <v>1.0182724810174343E-2</v>
      </c>
    </row>
    <row r="79" spans="1:14" ht="18.75" x14ac:dyDescent="0.35">
      <c r="A79" s="44" t="s">
        <v>31</v>
      </c>
      <c r="B79" s="2" t="s">
        <v>56</v>
      </c>
      <c r="C79" s="19" t="s">
        <v>43</v>
      </c>
      <c r="D79" s="21">
        <v>12.460942046080051</v>
      </c>
      <c r="E79" s="19">
        <v>12.48</v>
      </c>
      <c r="F79" s="40">
        <f t="shared" si="15"/>
        <v>1.9057953919949355E-2</v>
      </c>
      <c r="G79" s="22">
        <f t="shared" si="16"/>
        <v>0.12705302613299571</v>
      </c>
      <c r="H79" s="60" t="str">
        <f t="shared" si="8"/>
        <v/>
      </c>
      <c r="I79" s="19"/>
      <c r="J79" s="40">
        <f t="shared" ref="J79:J84" si="17">(E79-K79)</f>
        <v>-3.1393779936434996E-2</v>
      </c>
      <c r="K79" s="47">
        <v>12.511393779936435</v>
      </c>
      <c r="L79" s="47">
        <v>8.8323213824947733E-2</v>
      </c>
      <c r="M79" s="42">
        <f t="shared" si="14"/>
        <v>7.0594224255482157E-3</v>
      </c>
      <c r="N79" s="22">
        <f t="shared" si="11"/>
        <v>-0.35544200190287373</v>
      </c>
    </row>
    <row r="80" spans="1:14" ht="18.75" x14ac:dyDescent="0.35">
      <c r="A80" s="44" t="s">
        <v>32</v>
      </c>
      <c r="B80" s="2" t="s">
        <v>56</v>
      </c>
      <c r="C80" s="19" t="s">
        <v>43</v>
      </c>
      <c r="D80" s="21">
        <v>3.7502306465514965</v>
      </c>
      <c r="E80" s="19">
        <v>3.85</v>
      </c>
      <c r="F80" s="40">
        <f t="shared" si="15"/>
        <v>9.9769353448503573E-2</v>
      </c>
      <c r="G80" s="22">
        <f t="shared" si="16"/>
        <v>0.66512902299002385</v>
      </c>
      <c r="H80" s="60" t="str">
        <f t="shared" si="8"/>
        <v/>
      </c>
      <c r="I80" s="19"/>
      <c r="J80" s="40">
        <f t="shared" si="17"/>
        <v>4.1999999898599594E-2</v>
      </c>
      <c r="K80" s="47">
        <v>3.8080000001014005</v>
      </c>
      <c r="L80" s="47">
        <v>5.7264227090555467E-2</v>
      </c>
      <c r="M80" s="42">
        <f t="shared" si="14"/>
        <v>1.5037874760774847E-2</v>
      </c>
      <c r="N80" s="22">
        <f t="shared" si="11"/>
        <v>0.73344218602972489</v>
      </c>
    </row>
    <row r="81" spans="1:14" ht="18.75" x14ac:dyDescent="0.35">
      <c r="A81" s="44" t="s">
        <v>33</v>
      </c>
      <c r="B81" s="2" t="s">
        <v>56</v>
      </c>
      <c r="C81" s="19" t="s">
        <v>43</v>
      </c>
      <c r="D81" s="21">
        <v>16.039431959406855</v>
      </c>
      <c r="E81" s="19">
        <v>16.09</v>
      </c>
      <c r="F81" s="40">
        <f t="shared" si="15"/>
        <v>5.0568040593145014E-2</v>
      </c>
      <c r="G81" s="22">
        <f t="shared" si="16"/>
        <v>0.33712027062096678</v>
      </c>
      <c r="H81" s="60" t="str">
        <f t="shared" si="8"/>
        <v/>
      </c>
      <c r="I81" s="19"/>
      <c r="J81" s="40">
        <f t="shared" si="17"/>
        <v>1.3562827353265305E-2</v>
      </c>
      <c r="K81" s="47">
        <v>16.076437172646735</v>
      </c>
      <c r="L81" s="47">
        <v>8.4789459680824589E-2</v>
      </c>
      <c r="M81" s="42">
        <f t="shared" si="14"/>
        <v>5.2741449346183295E-3</v>
      </c>
      <c r="N81" s="22">
        <f t="shared" si="11"/>
        <v>0.15995888409149259</v>
      </c>
    </row>
    <row r="82" spans="1:14" ht="18.75" x14ac:dyDescent="0.35">
      <c r="A82" s="44" t="s">
        <v>34</v>
      </c>
      <c r="B82" s="2" t="s">
        <v>56</v>
      </c>
      <c r="C82" s="19" t="s">
        <v>43</v>
      </c>
      <c r="D82" s="21">
        <v>8.2443325194408921</v>
      </c>
      <c r="E82" s="19">
        <v>8.33</v>
      </c>
      <c r="F82" s="40">
        <f t="shared" si="15"/>
        <v>8.5667480559108E-2</v>
      </c>
      <c r="G82" s="22">
        <f t="shared" si="16"/>
        <v>0.57111653706072008</v>
      </c>
      <c r="H82" s="60" t="str">
        <f t="shared" si="8"/>
        <v/>
      </c>
      <c r="I82" s="19"/>
      <c r="J82" s="40">
        <f t="shared" si="17"/>
        <v>5.9484327781946789E-2</v>
      </c>
      <c r="K82" s="48">
        <v>8.2705156722180533</v>
      </c>
      <c r="L82" s="49">
        <v>5.2209333337318052E-2</v>
      </c>
      <c r="M82" s="42">
        <f t="shared" si="14"/>
        <v>6.3127059311062442E-3</v>
      </c>
      <c r="N82" s="22">
        <f t="shared" si="11"/>
        <v>1.1393427952359763</v>
      </c>
    </row>
    <row r="83" spans="1:14" ht="18.75" x14ac:dyDescent="0.35">
      <c r="A83" s="44" t="s">
        <v>35</v>
      </c>
      <c r="B83" s="2" t="s">
        <v>56</v>
      </c>
      <c r="C83" s="19" t="s">
        <v>43</v>
      </c>
      <c r="D83" s="21">
        <v>20.940102272348167</v>
      </c>
      <c r="E83" s="19">
        <v>20.97</v>
      </c>
      <c r="F83" s="40">
        <f t="shared" si="15"/>
        <v>2.9897727651832184E-2</v>
      </c>
      <c r="G83" s="22">
        <f t="shared" si="16"/>
        <v>0.19931818434554791</v>
      </c>
      <c r="H83" s="60" t="str">
        <f t="shared" si="8"/>
        <v/>
      </c>
      <c r="I83" s="19"/>
      <c r="J83" s="40">
        <f t="shared" si="17"/>
        <v>2.5046340277839363E-2</v>
      </c>
      <c r="K83" s="47">
        <v>20.94495365972216</v>
      </c>
      <c r="L83" s="47">
        <v>6.0416704674286746E-2</v>
      </c>
      <c r="M83" s="42">
        <f t="shared" si="14"/>
        <v>2.8845470682740191E-3</v>
      </c>
      <c r="N83" s="22">
        <f t="shared" si="11"/>
        <v>0.41455985414740842</v>
      </c>
    </row>
    <row r="84" spans="1:14" ht="18.75" x14ac:dyDescent="0.35">
      <c r="A84" s="44" t="s">
        <v>36</v>
      </c>
      <c r="B84" s="2" t="s">
        <v>56</v>
      </c>
      <c r="C84" s="19" t="s">
        <v>43</v>
      </c>
      <c r="D84" s="21">
        <v>20.934026079869604</v>
      </c>
      <c r="E84" s="19">
        <v>21</v>
      </c>
      <c r="F84" s="40">
        <f t="shared" si="15"/>
        <v>6.597392013039638E-2</v>
      </c>
      <c r="G84" s="22">
        <f t="shared" si="16"/>
        <v>0.43982613420264255</v>
      </c>
      <c r="H84" s="60" t="str">
        <f t="shared" si="8"/>
        <v/>
      </c>
      <c r="I84" s="19"/>
      <c r="J84" s="40">
        <f t="shared" si="17"/>
        <v>3.9852259179212979E-2</v>
      </c>
      <c r="K84" s="47">
        <v>20.960147740820787</v>
      </c>
      <c r="L84" s="47">
        <v>5.8378769300559241E-2</v>
      </c>
      <c r="M84" s="42">
        <f t="shared" si="14"/>
        <v>2.7852269946964203E-3</v>
      </c>
      <c r="N84" s="22">
        <f>(E84-K84)/L84</f>
        <v>0.68264986837999708</v>
      </c>
    </row>
    <row r="85" spans="1:14" ht="18.75" x14ac:dyDescent="0.35">
      <c r="A85" s="44" t="s">
        <v>31</v>
      </c>
      <c r="B85" s="2" t="s">
        <v>57</v>
      </c>
      <c r="C85" s="19" t="s">
        <v>50</v>
      </c>
      <c r="D85" s="21">
        <v>5.0559711409923729</v>
      </c>
      <c r="E85" s="19">
        <v>5.18</v>
      </c>
      <c r="F85" s="26">
        <f>(E85-D85)/D85</f>
        <v>2.4531164349819206E-2</v>
      </c>
      <c r="G85" s="22">
        <f>(E85-D85)/(0.075*D85)</f>
        <v>0.32708219133092276</v>
      </c>
      <c r="H85" s="60" t="str">
        <f t="shared" si="8"/>
        <v/>
      </c>
      <c r="I85" s="19"/>
      <c r="J85" s="26">
        <f t="shared" si="9"/>
        <v>1.3574665576914922E-2</v>
      </c>
      <c r="K85" s="47">
        <v>5.1106249750743364</v>
      </c>
      <c r="L85" s="47">
        <v>0.1292310802072065</v>
      </c>
      <c r="M85" s="42">
        <f t="shared" si="14"/>
        <v>2.5286746892502474E-2</v>
      </c>
      <c r="N85" s="22">
        <f t="shared" si="11"/>
        <v>0.53682925821272065</v>
      </c>
    </row>
    <row r="86" spans="1:14" ht="18.75" x14ac:dyDescent="0.35">
      <c r="A86" s="44" t="s">
        <v>32</v>
      </c>
      <c r="B86" s="2" t="s">
        <v>57</v>
      </c>
      <c r="C86" s="19" t="s">
        <v>50</v>
      </c>
      <c r="D86" s="21">
        <v>4.0534273858831273</v>
      </c>
      <c r="E86" s="19">
        <v>4.1500000000000004</v>
      </c>
      <c r="F86" s="26">
        <f>(E86-D86)/D86</f>
        <v>2.3824927628704164E-2</v>
      </c>
      <c r="G86" s="22">
        <f>(E86-D86)/(0.075*D86)</f>
        <v>0.31766570171605552</v>
      </c>
      <c r="H86" s="60" t="str">
        <f t="shared" si="8"/>
        <v/>
      </c>
      <c r="I86" s="19"/>
      <c r="J86" s="26">
        <f t="shared" si="9"/>
        <v>4.4160769920172753E-3</v>
      </c>
      <c r="K86" s="47">
        <v>4.1317538568560597</v>
      </c>
      <c r="L86" s="47">
        <v>9.928598085693488E-2</v>
      </c>
      <c r="M86" s="42">
        <f t="shared" si="14"/>
        <v>2.4029984431958324E-2</v>
      </c>
      <c r="N86" s="22">
        <f t="shared" si="11"/>
        <v>0.18377361019610894</v>
      </c>
    </row>
    <row r="87" spans="1:14" x14ac:dyDescent="0.25">
      <c r="A87" s="46"/>
      <c r="B87" s="2"/>
      <c r="C87" s="28"/>
      <c r="F87" s="19"/>
      <c r="G87" s="26"/>
      <c r="H87" s="32"/>
      <c r="J87" s="42"/>
      <c r="M87" s="22"/>
    </row>
    <row r="89" spans="1:14" x14ac:dyDescent="0.25">
      <c r="F89" s="68" t="s">
        <v>58</v>
      </c>
      <c r="G89" s="68"/>
      <c r="H89" s="50">
        <f>COUNTA(G8:G86)</f>
        <v>39</v>
      </c>
    </row>
    <row r="90" spans="1:14" x14ac:dyDescent="0.25">
      <c r="F90" s="68" t="s">
        <v>59</v>
      </c>
      <c r="G90" s="68"/>
      <c r="H90" s="50">
        <f>COUNTIF(H8:H86,"=X")</f>
        <v>1</v>
      </c>
    </row>
    <row r="91" spans="1:14" x14ac:dyDescent="0.25">
      <c r="F91" s="68" t="s">
        <v>67</v>
      </c>
      <c r="G91" s="68"/>
      <c r="H91" s="50">
        <f>COUNTIF(H8:H86,"=XX")</f>
        <v>0</v>
      </c>
    </row>
  </sheetData>
  <sheetProtection password="DC07" sheet="1" objects="1" scenarios="1" selectLockedCells="1" selectUnlockedCells="1"/>
  <mergeCells count="9">
    <mergeCell ref="D1:E1"/>
    <mergeCell ref="F91:G91"/>
    <mergeCell ref="F3:H3"/>
    <mergeCell ref="J3:N3"/>
    <mergeCell ref="A7:D7"/>
    <mergeCell ref="A50:H50"/>
    <mergeCell ref="A63:G63"/>
    <mergeCell ref="F89:G89"/>
    <mergeCell ref="F90:G90"/>
  </mergeCells>
  <pageMargins left="0.75" right="0.75" top="1" bottom="1" header="0.5" footer="0.5"/>
  <pageSetup paperSize="9" scale="57" orientation="portrait" r:id="rId1"/>
  <headerFooter alignWithMargins="0">
    <oddHeader>&amp;CDefinitieve rapportering resultaten LABS 2012 - v1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2"/>
  <dimension ref="A1:O91"/>
  <sheetViews>
    <sheetView zoomScale="75" zoomScaleNormal="75" workbookViewId="0">
      <pane ySplit="5" topLeftCell="A24" activePane="bottomLeft" state="frozen"/>
      <selection activeCell="E3" sqref="E3"/>
      <selection pane="bottomLeft" activeCell="D51" sqref="D51:D60"/>
    </sheetView>
  </sheetViews>
  <sheetFormatPr defaultRowHeight="15.75" x14ac:dyDescent="0.25"/>
  <cols>
    <col min="1" max="1" width="19.85546875" style="17" bestFit="1" customWidth="1"/>
    <col min="2" max="2" width="26.5703125" style="24" bestFit="1" customWidth="1"/>
    <col min="3" max="3" width="16.5703125" style="19" bestFit="1" customWidth="1"/>
    <col min="4" max="4" width="12.7109375" style="21" bestFit="1" customWidth="1"/>
    <col min="5" max="5" width="10.28515625" style="29" bestFit="1" customWidth="1"/>
    <col min="6" max="6" width="14.5703125" style="25" bestFit="1" customWidth="1"/>
    <col min="7" max="7" width="9.85546875" style="18" bestFit="1" customWidth="1"/>
    <col min="8" max="8" width="12.140625" style="19" bestFit="1" customWidth="1"/>
    <col min="9" max="9" width="9.140625" style="20"/>
    <col min="10" max="10" width="14.5703125" style="21" bestFit="1" customWidth="1"/>
    <col min="11" max="11" width="7.5703125" style="22" bestFit="1" customWidth="1"/>
    <col min="12" max="12" width="10.85546875" style="22" bestFit="1" customWidth="1"/>
    <col min="13" max="14" width="10.85546875" style="17" bestFit="1" customWidth="1"/>
    <col min="15" max="16384" width="9.140625" style="17"/>
  </cols>
  <sheetData>
    <row r="1" spans="1:15" x14ac:dyDescent="0.25">
      <c r="A1" s="1" t="s">
        <v>44</v>
      </c>
      <c r="B1" s="2"/>
      <c r="C1" s="3" t="s">
        <v>45</v>
      </c>
      <c r="D1" s="67" t="s">
        <v>68</v>
      </c>
      <c r="E1" s="67"/>
      <c r="F1" s="5">
        <v>4</v>
      </c>
    </row>
    <row r="2" spans="1:15" x14ac:dyDescent="0.25">
      <c r="B2" s="6"/>
      <c r="C2" s="23"/>
      <c r="D2" s="4"/>
      <c r="F2" s="5"/>
    </row>
    <row r="3" spans="1:15" ht="47.25" customHeight="1" x14ac:dyDescent="0.25">
      <c r="A3" s="52"/>
      <c r="B3" s="52"/>
      <c r="C3" s="52"/>
      <c r="D3" s="52"/>
      <c r="E3" s="52"/>
      <c r="F3" s="69" t="s">
        <v>60</v>
      </c>
      <c r="G3" s="69"/>
      <c r="H3" s="69"/>
      <c r="I3" s="53"/>
      <c r="J3" s="70" t="s">
        <v>61</v>
      </c>
      <c r="K3" s="70"/>
      <c r="L3" s="70"/>
      <c r="M3" s="70"/>
      <c r="N3" s="70"/>
      <c r="O3" s="22"/>
    </row>
    <row r="4" spans="1:15" s="9" customFormat="1" x14ac:dyDescent="0.25">
      <c r="A4" s="1" t="s">
        <v>0</v>
      </c>
      <c r="B4" s="6" t="s">
        <v>1</v>
      </c>
      <c r="C4" s="7" t="s">
        <v>2</v>
      </c>
      <c r="D4" s="8" t="s">
        <v>3</v>
      </c>
      <c r="E4" s="9" t="s">
        <v>4</v>
      </c>
      <c r="F4" s="10" t="s">
        <v>5</v>
      </c>
      <c r="G4" s="11" t="s">
        <v>9</v>
      </c>
      <c r="H4" s="12" t="s">
        <v>10</v>
      </c>
      <c r="I4" s="12"/>
      <c r="J4" s="10" t="s">
        <v>5</v>
      </c>
      <c r="K4" s="13" t="s">
        <v>6</v>
      </c>
      <c r="L4" s="12" t="s">
        <v>7</v>
      </c>
      <c r="M4" s="14" t="s">
        <v>8</v>
      </c>
      <c r="N4" s="12" t="s">
        <v>9</v>
      </c>
    </row>
    <row r="5" spans="1:15" s="9" customFormat="1" x14ac:dyDescent="0.25">
      <c r="A5" s="1"/>
      <c r="B5" s="6"/>
      <c r="C5" s="7"/>
      <c r="D5" s="15"/>
      <c r="F5" s="10" t="s">
        <v>11</v>
      </c>
      <c r="G5" s="10" t="s">
        <v>11</v>
      </c>
      <c r="J5" s="10" t="s">
        <v>51</v>
      </c>
      <c r="K5" s="13"/>
      <c r="L5" s="12" t="s">
        <v>52</v>
      </c>
      <c r="M5" s="12" t="s">
        <v>52</v>
      </c>
      <c r="N5" s="12" t="s">
        <v>52</v>
      </c>
    </row>
    <row r="6" spans="1:15" x14ac:dyDescent="0.25">
      <c r="E6" s="25"/>
      <c r="F6" s="17"/>
      <c r="G6" s="17"/>
      <c r="H6" s="25"/>
      <c r="I6" s="25"/>
      <c r="J6" s="18"/>
      <c r="K6" s="19"/>
      <c r="L6" s="20"/>
      <c r="M6" s="21"/>
      <c r="N6" s="22"/>
    </row>
    <row r="7" spans="1:15" x14ac:dyDescent="0.25">
      <c r="A7" s="71" t="s">
        <v>46</v>
      </c>
      <c r="B7" s="71"/>
      <c r="C7" s="71"/>
      <c r="D7" s="71"/>
      <c r="E7" s="25"/>
      <c r="F7" s="17"/>
      <c r="G7" s="17"/>
      <c r="H7" s="25"/>
      <c r="I7" s="25"/>
      <c r="J7" s="26"/>
      <c r="K7" s="19"/>
      <c r="L7" s="20"/>
      <c r="M7" s="21"/>
      <c r="N7" s="22"/>
    </row>
    <row r="8" spans="1:15" ht="13.5" customHeight="1" x14ac:dyDescent="0.25">
      <c r="A8" s="1" t="s">
        <v>13</v>
      </c>
      <c r="B8" s="27" t="s">
        <v>14</v>
      </c>
      <c r="C8" s="28" t="s">
        <v>15</v>
      </c>
      <c r="D8" s="21">
        <v>73.55</v>
      </c>
      <c r="E8" s="16">
        <v>73</v>
      </c>
      <c r="F8" s="38">
        <f>(E8-D8)/D8</f>
        <v>-7.477906186267807E-3</v>
      </c>
      <c r="G8" s="22">
        <f>(E8-D8)/(D8*0.04)</f>
        <v>-0.18694765465669519</v>
      </c>
      <c r="H8" s="60" t="str">
        <f t="shared" ref="H8:H48" si="0">IF(ABS(G8)&gt;2,IF(ABS(G8)&gt;3,"XX","X"),"")</f>
        <v/>
      </c>
      <c r="I8" s="29"/>
      <c r="J8" s="30"/>
      <c r="K8" s="31"/>
      <c r="L8" s="20"/>
      <c r="M8" s="21"/>
      <c r="N8" s="22"/>
    </row>
    <row r="9" spans="1:15" x14ac:dyDescent="0.25">
      <c r="A9" s="1" t="s">
        <v>16</v>
      </c>
      <c r="B9" s="27" t="s">
        <v>17</v>
      </c>
      <c r="C9" s="28" t="s">
        <v>18</v>
      </c>
      <c r="D9" s="21">
        <v>130.09</v>
      </c>
      <c r="E9" s="32">
        <v>130</v>
      </c>
      <c r="F9" s="40">
        <f>E9-D9</f>
        <v>-9.0000000000003411E-2</v>
      </c>
      <c r="G9" s="22">
        <f>(E9-D9)/1</f>
        <v>-9.0000000000003411E-2</v>
      </c>
      <c r="H9" s="60" t="str">
        <f t="shared" si="0"/>
        <v/>
      </c>
      <c r="I9" s="32"/>
      <c r="J9" s="32"/>
      <c r="K9" s="31"/>
      <c r="L9" s="20"/>
      <c r="M9" s="21"/>
      <c r="N9" s="22"/>
    </row>
    <row r="10" spans="1:15" x14ac:dyDescent="0.25">
      <c r="A10" s="1"/>
      <c r="B10" s="27"/>
      <c r="C10" s="28"/>
      <c r="D10" s="17"/>
      <c r="E10" s="17"/>
      <c r="F10" s="37"/>
      <c r="G10" s="22"/>
      <c r="H10" s="60" t="str">
        <f t="shared" si="0"/>
        <v/>
      </c>
      <c r="I10" s="29"/>
      <c r="J10" s="30"/>
      <c r="K10" s="19"/>
      <c r="L10" s="20"/>
      <c r="M10" s="21"/>
      <c r="N10" s="22"/>
    </row>
    <row r="11" spans="1:15" x14ac:dyDescent="0.25">
      <c r="A11" s="33" t="s">
        <v>19</v>
      </c>
      <c r="B11" s="34" t="s">
        <v>20</v>
      </c>
      <c r="C11" s="35" t="s">
        <v>21</v>
      </c>
      <c r="D11" s="32">
        <v>5.96</v>
      </c>
      <c r="E11" s="32">
        <v>6.08</v>
      </c>
      <c r="F11" s="38">
        <f>(E11-D11)/D11</f>
        <v>2.0134228187919483E-2</v>
      </c>
      <c r="G11" s="22">
        <f>(E11-D11)/((12.5-0.53*D11)/2/100*D11)</f>
        <v>0.43108440431463796</v>
      </c>
      <c r="H11" s="60" t="str">
        <f t="shared" si="0"/>
        <v/>
      </c>
      <c r="I11" s="21"/>
      <c r="J11" s="30"/>
      <c r="K11" s="19"/>
      <c r="L11" s="20"/>
      <c r="M11" s="21"/>
      <c r="N11" s="22"/>
    </row>
    <row r="12" spans="1:15" x14ac:dyDescent="0.25">
      <c r="A12" s="33"/>
      <c r="B12" s="34" t="s">
        <v>20</v>
      </c>
      <c r="C12" s="35" t="s">
        <v>21</v>
      </c>
      <c r="D12" s="32">
        <v>6.05</v>
      </c>
      <c r="E12" s="32">
        <v>6.23</v>
      </c>
      <c r="F12" s="38">
        <f t="shared" ref="F12:F16" si="1">(E12-D12)/D12</f>
        <v>2.975206611570258E-2</v>
      </c>
      <c r="G12" s="22">
        <f>(E12-D12)/((12.5-0.53*D12)/2/100*D12)</f>
        <v>0.64027688418147266</v>
      </c>
      <c r="H12" s="60" t="str">
        <f t="shared" si="0"/>
        <v/>
      </c>
      <c r="I12" s="21"/>
      <c r="J12" s="30"/>
      <c r="K12" s="19"/>
      <c r="L12" s="20"/>
      <c r="M12" s="21"/>
      <c r="N12" s="22"/>
    </row>
    <row r="13" spans="1:15" s="20" customFormat="1" x14ac:dyDescent="0.25">
      <c r="A13" s="36"/>
      <c r="B13" s="34" t="s">
        <v>20</v>
      </c>
      <c r="C13" s="35" t="s">
        <v>21</v>
      </c>
      <c r="D13" s="32">
        <v>5.94</v>
      </c>
      <c r="E13" s="32">
        <v>6.15</v>
      </c>
      <c r="F13" s="38"/>
      <c r="G13" s="22"/>
      <c r="H13" s="60" t="str">
        <f t="shared" si="0"/>
        <v/>
      </c>
      <c r="I13" s="21"/>
      <c r="J13" s="30"/>
      <c r="K13" s="19"/>
      <c r="M13" s="21"/>
      <c r="N13" s="22"/>
    </row>
    <row r="14" spans="1:15" s="20" customFormat="1" x14ac:dyDescent="0.25">
      <c r="A14" s="36"/>
      <c r="B14" s="34"/>
      <c r="C14" s="35"/>
      <c r="D14" s="32"/>
      <c r="E14" s="32"/>
      <c r="F14" s="38"/>
      <c r="G14" s="22"/>
      <c r="H14" s="60" t="str">
        <f t="shared" si="0"/>
        <v/>
      </c>
      <c r="I14" s="21"/>
      <c r="J14" s="30"/>
      <c r="K14" s="19"/>
      <c r="M14" s="21"/>
      <c r="N14" s="22"/>
    </row>
    <row r="15" spans="1:15" s="20" customFormat="1" x14ac:dyDescent="0.25">
      <c r="A15" s="33" t="s">
        <v>22</v>
      </c>
      <c r="B15" s="34" t="s">
        <v>20</v>
      </c>
      <c r="C15" s="35" t="s">
        <v>21</v>
      </c>
      <c r="D15" s="32">
        <v>10.9</v>
      </c>
      <c r="E15" s="32">
        <v>10.9</v>
      </c>
      <c r="F15" s="38">
        <f t="shared" si="1"/>
        <v>0</v>
      </c>
      <c r="G15" s="22">
        <f>(E15-D15)/((12.5-0.53*D15)/2/100*D15)</f>
        <v>0</v>
      </c>
      <c r="H15" s="60" t="str">
        <f t="shared" si="0"/>
        <v/>
      </c>
      <c r="I15" s="21"/>
      <c r="J15" s="30"/>
      <c r="K15" s="19"/>
      <c r="M15" s="21"/>
      <c r="N15" s="22"/>
    </row>
    <row r="16" spans="1:15" s="20" customFormat="1" x14ac:dyDescent="0.25">
      <c r="A16" s="33"/>
      <c r="B16" s="34" t="s">
        <v>20</v>
      </c>
      <c r="C16" s="35" t="s">
        <v>21</v>
      </c>
      <c r="D16" s="32">
        <v>11.18</v>
      </c>
      <c r="E16" s="32">
        <v>11.4</v>
      </c>
      <c r="F16" s="38">
        <f t="shared" si="1"/>
        <v>1.9677996422182525E-2</v>
      </c>
      <c r="G16" s="22">
        <f>(E16-D16)/((12.5-0.53*D16)/2/100*D16)</f>
        <v>0.59860665050900519</v>
      </c>
      <c r="H16" s="60" t="str">
        <f t="shared" si="0"/>
        <v/>
      </c>
      <c r="I16" s="21"/>
      <c r="J16" s="30"/>
      <c r="K16" s="19"/>
      <c r="M16" s="21"/>
      <c r="N16" s="22"/>
    </row>
    <row r="17" spans="1:14" s="20" customFormat="1" x14ac:dyDescent="0.25">
      <c r="A17" s="36"/>
      <c r="B17" s="34" t="s">
        <v>20</v>
      </c>
      <c r="C17" s="35" t="s">
        <v>21</v>
      </c>
      <c r="D17" s="32">
        <v>10.78</v>
      </c>
      <c r="E17" s="32">
        <v>11.1</v>
      </c>
      <c r="F17" s="38"/>
      <c r="G17" s="22"/>
      <c r="H17" s="60" t="str">
        <f t="shared" si="0"/>
        <v/>
      </c>
      <c r="I17" s="19"/>
      <c r="J17" s="37"/>
      <c r="K17" s="19"/>
      <c r="M17" s="21"/>
      <c r="N17" s="22"/>
    </row>
    <row r="18" spans="1:14" s="20" customFormat="1" x14ac:dyDescent="0.25">
      <c r="A18" s="36"/>
      <c r="B18" s="34"/>
      <c r="C18" s="35"/>
      <c r="D18" s="17"/>
      <c r="E18" s="17"/>
      <c r="F18" s="37"/>
      <c r="G18" s="22"/>
      <c r="H18" s="60" t="str">
        <f t="shared" si="0"/>
        <v/>
      </c>
      <c r="I18" s="19"/>
      <c r="J18" s="37"/>
      <c r="K18" s="19"/>
      <c r="M18" s="21"/>
      <c r="N18" s="22"/>
    </row>
    <row r="19" spans="1:14" s="20" customFormat="1" x14ac:dyDescent="0.25">
      <c r="A19" s="36"/>
      <c r="B19" s="34"/>
      <c r="C19" s="35"/>
      <c r="D19" s="17"/>
      <c r="E19" s="17"/>
      <c r="F19" s="37"/>
      <c r="G19" s="22"/>
      <c r="H19" s="60" t="str">
        <f t="shared" si="0"/>
        <v/>
      </c>
      <c r="I19" s="19"/>
      <c r="J19" s="37"/>
      <c r="K19" s="19"/>
      <c r="M19" s="21"/>
      <c r="N19" s="22"/>
    </row>
    <row r="20" spans="1:14" s="20" customFormat="1" ht="18" x14ac:dyDescent="0.25">
      <c r="A20" s="9" t="s">
        <v>23</v>
      </c>
      <c r="B20" s="24"/>
      <c r="C20" s="19" t="s">
        <v>53</v>
      </c>
      <c r="D20" s="21">
        <v>10.220000000000001</v>
      </c>
      <c r="E20" s="59">
        <v>10</v>
      </c>
      <c r="F20" s="38">
        <f>(E20-D20)/D20</f>
        <v>-2.1526418786692821E-2</v>
      </c>
      <c r="G20" s="22">
        <f>(E20-D20)/(D20*0.075)</f>
        <v>-0.28701891715590427</v>
      </c>
      <c r="H20" s="60" t="str">
        <f t="shared" si="0"/>
        <v/>
      </c>
      <c r="I20" s="32"/>
      <c r="J20" s="30"/>
      <c r="K20" s="31"/>
      <c r="M20" s="21"/>
      <c r="N20" s="22"/>
    </row>
    <row r="21" spans="1:14" s="20" customFormat="1" ht="18" customHeight="1" x14ac:dyDescent="0.25">
      <c r="A21" s="17"/>
      <c r="B21" s="24"/>
      <c r="C21" s="19"/>
      <c r="D21" s="32"/>
      <c r="E21" s="32"/>
      <c r="F21" s="38"/>
      <c r="G21" s="22"/>
      <c r="H21" s="60" t="str">
        <f t="shared" si="0"/>
        <v/>
      </c>
      <c r="I21" s="32"/>
      <c r="J21" s="38"/>
      <c r="K21" s="19"/>
      <c r="M21" s="21"/>
      <c r="N21" s="22"/>
    </row>
    <row r="22" spans="1:14" s="20" customFormat="1" ht="18" customHeight="1" x14ac:dyDescent="0.25">
      <c r="A22" s="17"/>
      <c r="B22" s="24"/>
      <c r="C22" s="19"/>
      <c r="D22" s="17"/>
      <c r="E22" s="17"/>
      <c r="F22" s="37"/>
      <c r="G22" s="22"/>
      <c r="H22" s="60" t="str">
        <f t="shared" si="0"/>
        <v/>
      </c>
      <c r="I22" s="32"/>
      <c r="J22" s="38"/>
      <c r="K22" s="19"/>
      <c r="M22" s="21"/>
      <c r="N22" s="22"/>
    </row>
    <row r="23" spans="1:14" s="20" customFormat="1" x14ac:dyDescent="0.25">
      <c r="A23" s="17"/>
      <c r="B23" s="24"/>
      <c r="C23" s="19"/>
      <c r="D23" s="19"/>
      <c r="E23" s="58"/>
      <c r="F23" s="57"/>
      <c r="G23" s="22"/>
      <c r="H23" s="60" t="str">
        <f t="shared" si="0"/>
        <v/>
      </c>
      <c r="I23" s="29"/>
      <c r="J23" s="38"/>
      <c r="K23" s="19"/>
      <c r="M23" s="21"/>
      <c r="N23" s="22"/>
    </row>
    <row r="24" spans="1:14" s="20" customFormat="1" x14ac:dyDescent="0.25">
      <c r="A24" s="33" t="s">
        <v>47</v>
      </c>
      <c r="B24" s="27"/>
      <c r="C24" s="28"/>
      <c r="D24" s="19"/>
      <c r="E24" s="29"/>
      <c r="F24" s="38"/>
      <c r="G24" s="22"/>
      <c r="H24" s="60" t="str">
        <f t="shared" si="0"/>
        <v/>
      </c>
      <c r="I24" s="29"/>
      <c r="J24" s="38"/>
      <c r="K24" s="19"/>
      <c r="M24" s="21"/>
      <c r="N24" s="22"/>
    </row>
    <row r="25" spans="1:14" s="20" customFormat="1" x14ac:dyDescent="0.25">
      <c r="A25" s="33" t="s">
        <v>24</v>
      </c>
      <c r="B25" s="34" t="s">
        <v>25</v>
      </c>
      <c r="C25" s="35" t="s">
        <v>26</v>
      </c>
      <c r="D25" s="21">
        <v>5.68</v>
      </c>
      <c r="E25" s="21">
        <v>5.6</v>
      </c>
      <c r="F25" s="38">
        <f>(E25-D25)/D25</f>
        <v>-1.4084507042253534E-2</v>
      </c>
      <c r="G25" s="22">
        <f>(E25-D25)/(D25*0.075)</f>
        <v>-0.18779342723004713</v>
      </c>
      <c r="H25" s="60" t="str">
        <f t="shared" si="0"/>
        <v/>
      </c>
      <c r="I25" s="29"/>
      <c r="J25" s="38"/>
      <c r="K25" s="19"/>
      <c r="M25" s="21"/>
      <c r="N25" s="22"/>
    </row>
    <row r="26" spans="1:14" s="20" customFormat="1" x14ac:dyDescent="0.25">
      <c r="A26" s="36"/>
      <c r="B26" s="34" t="s">
        <v>25</v>
      </c>
      <c r="C26" s="35" t="s">
        <v>26</v>
      </c>
      <c r="D26" s="21">
        <v>12.26</v>
      </c>
      <c r="E26" s="21">
        <v>12.3</v>
      </c>
      <c r="F26" s="38">
        <f t="shared" ref="F26:F27" si="2">(E26-D26)/D26</f>
        <v>3.2626427406199777E-3</v>
      </c>
      <c r="G26" s="22">
        <f t="shared" ref="G26:G27" si="3">(E26-D26)/(D26*0.075)</f>
        <v>4.3501903208266364E-2</v>
      </c>
      <c r="H26" s="60" t="str">
        <f t="shared" si="0"/>
        <v/>
      </c>
      <c r="I26" s="29"/>
      <c r="J26" s="38"/>
      <c r="K26" s="19"/>
      <c r="M26" s="21"/>
      <c r="N26" s="22"/>
    </row>
    <row r="27" spans="1:14" s="20" customFormat="1" x14ac:dyDescent="0.25">
      <c r="A27" s="36"/>
      <c r="B27" s="34" t="s">
        <v>25</v>
      </c>
      <c r="C27" s="35" t="s">
        <v>26</v>
      </c>
      <c r="D27" s="21">
        <v>19.7</v>
      </c>
      <c r="E27" s="21">
        <v>19.5</v>
      </c>
      <c r="F27" s="38">
        <f t="shared" si="2"/>
        <v>-1.0152284263959355E-2</v>
      </c>
      <c r="G27" s="22">
        <f t="shared" si="3"/>
        <v>-0.13536379018612474</v>
      </c>
      <c r="H27" s="60" t="str">
        <f t="shared" si="0"/>
        <v/>
      </c>
      <c r="I27" s="29"/>
      <c r="J27" s="38"/>
      <c r="K27" s="19"/>
      <c r="M27" s="21"/>
      <c r="N27" s="22"/>
    </row>
    <row r="28" spans="1:14" s="20" customFormat="1" x14ac:dyDescent="0.25">
      <c r="A28" s="36"/>
      <c r="B28" s="34" t="s">
        <v>25</v>
      </c>
      <c r="C28" s="35" t="s">
        <v>26</v>
      </c>
      <c r="D28" s="21"/>
      <c r="E28" s="21">
        <v>0</v>
      </c>
      <c r="F28" s="39"/>
      <c r="G28" s="22"/>
      <c r="H28" s="60" t="str">
        <f t="shared" si="0"/>
        <v/>
      </c>
      <c r="I28" s="29"/>
      <c r="J28" s="38"/>
      <c r="K28" s="19"/>
      <c r="M28" s="21"/>
      <c r="N28" s="22"/>
    </row>
    <row r="29" spans="1:14" s="20" customFormat="1" x14ac:dyDescent="0.25">
      <c r="A29" s="36"/>
      <c r="B29" s="34" t="s">
        <v>25</v>
      </c>
      <c r="C29" s="35" t="s">
        <v>26</v>
      </c>
      <c r="D29" s="21"/>
      <c r="E29" s="21">
        <v>0</v>
      </c>
      <c r="F29" s="39"/>
      <c r="G29" s="22"/>
      <c r="H29" s="60" t="str">
        <f t="shared" si="0"/>
        <v/>
      </c>
      <c r="I29" s="29"/>
      <c r="J29" s="38"/>
      <c r="K29" s="19"/>
      <c r="M29" s="21"/>
      <c r="N29" s="22"/>
    </row>
    <row r="30" spans="1:14" s="20" customFormat="1" x14ac:dyDescent="0.25">
      <c r="A30" s="36"/>
      <c r="B30" s="34"/>
      <c r="C30" s="35"/>
      <c r="D30" s="21"/>
      <c r="E30" s="21"/>
      <c r="F30" s="39"/>
      <c r="G30" s="22"/>
      <c r="H30" s="60" t="str">
        <f t="shared" si="0"/>
        <v/>
      </c>
      <c r="I30" s="29"/>
      <c r="J30" s="38"/>
      <c r="K30" s="19"/>
      <c r="M30" s="21"/>
      <c r="N30" s="22"/>
    </row>
    <row r="31" spans="1:14" s="20" customFormat="1" x14ac:dyDescent="0.25">
      <c r="A31" s="33" t="s">
        <v>24</v>
      </c>
      <c r="B31" s="34" t="s">
        <v>25</v>
      </c>
      <c r="C31" s="35" t="s">
        <v>26</v>
      </c>
      <c r="D31" s="21"/>
      <c r="E31" s="21"/>
      <c r="F31" s="39"/>
      <c r="G31" s="22"/>
      <c r="H31" s="60" t="str">
        <f t="shared" si="0"/>
        <v/>
      </c>
      <c r="I31" s="29"/>
      <c r="J31" s="38"/>
      <c r="K31" s="19"/>
      <c r="M31" s="21"/>
      <c r="N31" s="22"/>
    </row>
    <row r="32" spans="1:14" s="20" customFormat="1" x14ac:dyDescent="0.25">
      <c r="A32" s="36"/>
      <c r="B32" s="34" t="s">
        <v>25</v>
      </c>
      <c r="C32" s="35" t="s">
        <v>26</v>
      </c>
      <c r="D32" s="21"/>
      <c r="E32" s="21"/>
      <c r="F32" s="39"/>
      <c r="G32" s="22"/>
      <c r="H32" s="60" t="str">
        <f t="shared" si="0"/>
        <v/>
      </c>
      <c r="I32" s="29"/>
      <c r="J32" s="38"/>
      <c r="K32" s="19"/>
      <c r="M32" s="21"/>
      <c r="N32" s="22"/>
    </row>
    <row r="33" spans="1:14" s="20" customFormat="1" x14ac:dyDescent="0.25">
      <c r="A33" s="36"/>
      <c r="B33" s="34" t="s">
        <v>25</v>
      </c>
      <c r="C33" s="35" t="s">
        <v>26</v>
      </c>
      <c r="D33" s="21"/>
      <c r="E33" s="21"/>
      <c r="F33" s="39"/>
      <c r="G33" s="22"/>
      <c r="H33" s="60" t="str">
        <f t="shared" si="0"/>
        <v/>
      </c>
      <c r="I33" s="29"/>
      <c r="J33" s="38"/>
      <c r="K33" s="19"/>
      <c r="M33" s="21"/>
      <c r="N33" s="22"/>
    </row>
    <row r="34" spans="1:14" s="20" customFormat="1" x14ac:dyDescent="0.25">
      <c r="A34" s="36"/>
      <c r="B34" s="34" t="s">
        <v>25</v>
      </c>
      <c r="C34" s="35" t="s">
        <v>26</v>
      </c>
      <c r="D34" s="21"/>
      <c r="E34" s="21"/>
      <c r="F34" s="39"/>
      <c r="G34" s="22"/>
      <c r="H34" s="60" t="str">
        <f t="shared" si="0"/>
        <v/>
      </c>
      <c r="I34" s="29"/>
      <c r="J34" s="38"/>
      <c r="K34" s="19"/>
      <c r="M34" s="21"/>
      <c r="N34" s="22"/>
    </row>
    <row r="35" spans="1:14" s="20" customFormat="1" x14ac:dyDescent="0.25">
      <c r="A35" s="36"/>
      <c r="B35" s="34" t="s">
        <v>25</v>
      </c>
      <c r="C35" s="35" t="s">
        <v>26</v>
      </c>
      <c r="D35" s="21"/>
      <c r="E35" s="21"/>
      <c r="F35" s="39"/>
      <c r="G35" s="22"/>
      <c r="H35" s="60" t="str">
        <f t="shared" si="0"/>
        <v/>
      </c>
      <c r="I35" s="29"/>
      <c r="J35" s="38"/>
      <c r="K35" s="19"/>
      <c r="M35" s="21"/>
      <c r="N35" s="22"/>
    </row>
    <row r="36" spans="1:14" s="20" customFormat="1" x14ac:dyDescent="0.25">
      <c r="A36" s="33"/>
      <c r="B36" s="27"/>
      <c r="C36" s="28"/>
      <c r="D36" s="41"/>
      <c r="E36" s="21"/>
      <c r="F36" s="38"/>
      <c r="G36" s="22"/>
      <c r="H36" s="60" t="str">
        <f t="shared" si="0"/>
        <v/>
      </c>
      <c r="I36" s="29"/>
      <c r="J36" s="38"/>
      <c r="K36" s="19"/>
      <c r="M36" s="21"/>
      <c r="N36" s="22"/>
    </row>
    <row r="37" spans="1:14" s="20" customFormat="1" x14ac:dyDescent="0.25">
      <c r="A37" s="33" t="s">
        <v>27</v>
      </c>
      <c r="B37" s="34" t="s">
        <v>25</v>
      </c>
      <c r="C37" s="35" t="s">
        <v>26</v>
      </c>
      <c r="D37" s="21">
        <v>79.900000000000006</v>
      </c>
      <c r="E37" s="58">
        <v>82.2</v>
      </c>
      <c r="F37" s="38">
        <f>(E37-D37)/D37</f>
        <v>2.8785982478097584E-2</v>
      </c>
      <c r="G37" s="22">
        <f>(E37-D37)/(D37*0.05)</f>
        <v>0.57571964956195165</v>
      </c>
      <c r="H37" s="60" t="str">
        <f t="shared" si="0"/>
        <v/>
      </c>
      <c r="I37" s="21"/>
      <c r="J37" s="39"/>
      <c r="K37" s="31"/>
      <c r="M37" s="21"/>
      <c r="N37" s="22"/>
    </row>
    <row r="38" spans="1:14" s="20" customFormat="1" x14ac:dyDescent="0.25">
      <c r="A38" s="36"/>
      <c r="B38" s="34" t="s">
        <v>25</v>
      </c>
      <c r="C38" s="35" t="s">
        <v>26</v>
      </c>
      <c r="D38" s="21">
        <v>131.77000000000001</v>
      </c>
      <c r="E38" s="21">
        <v>136</v>
      </c>
      <c r="F38" s="38">
        <f t="shared" ref="F38:F39" si="4">(E38-D38)/D38</f>
        <v>3.2101388783486298E-2</v>
      </c>
      <c r="G38" s="22">
        <f t="shared" ref="G38:G39" si="5">(E38-D38)/(D38*0.05)</f>
        <v>0.64202777566972591</v>
      </c>
      <c r="H38" s="60" t="str">
        <f t="shared" si="0"/>
        <v/>
      </c>
      <c r="I38" s="21"/>
      <c r="J38" s="39"/>
      <c r="K38" s="31"/>
      <c r="M38" s="21"/>
      <c r="N38" s="22"/>
    </row>
    <row r="39" spans="1:14" s="20" customFormat="1" x14ac:dyDescent="0.25">
      <c r="A39" s="36"/>
      <c r="B39" s="34" t="s">
        <v>25</v>
      </c>
      <c r="C39" s="35" t="s">
        <v>26</v>
      </c>
      <c r="D39" s="21">
        <v>184.54</v>
      </c>
      <c r="E39" s="21">
        <v>188</v>
      </c>
      <c r="F39" s="38">
        <f t="shared" si="4"/>
        <v>1.8749322640078076E-2</v>
      </c>
      <c r="G39" s="22">
        <f t="shared" si="5"/>
        <v>0.37498645280156151</v>
      </c>
      <c r="H39" s="60" t="str">
        <f t="shared" si="0"/>
        <v/>
      </c>
      <c r="I39" s="21"/>
      <c r="J39" s="39"/>
      <c r="K39" s="40"/>
      <c r="M39" s="21"/>
      <c r="N39" s="22"/>
    </row>
    <row r="40" spans="1:14" s="20" customFormat="1" x14ac:dyDescent="0.25">
      <c r="A40" s="36"/>
      <c r="B40" s="34" t="s">
        <v>25</v>
      </c>
      <c r="C40" s="35" t="s">
        <v>26</v>
      </c>
      <c r="D40" s="21"/>
      <c r="E40" s="21">
        <v>2.9</v>
      </c>
      <c r="F40" s="39"/>
      <c r="G40" s="22"/>
      <c r="H40" s="60" t="str">
        <f t="shared" si="0"/>
        <v/>
      </c>
      <c r="I40" s="21"/>
      <c r="J40" s="39"/>
      <c r="K40" s="21"/>
      <c r="M40" s="21"/>
      <c r="N40" s="22"/>
    </row>
    <row r="41" spans="1:14" s="20" customFormat="1" x14ac:dyDescent="0.25">
      <c r="A41" s="36"/>
      <c r="B41" s="34" t="s">
        <v>25</v>
      </c>
      <c r="C41" s="35" t="s">
        <v>26</v>
      </c>
      <c r="D41" s="21"/>
      <c r="E41" s="21">
        <v>2.2000000000000002</v>
      </c>
      <c r="F41" s="39"/>
      <c r="G41" s="22"/>
      <c r="H41" s="60" t="str">
        <f t="shared" si="0"/>
        <v/>
      </c>
      <c r="I41" s="21"/>
      <c r="J41" s="39"/>
      <c r="K41" s="21"/>
      <c r="M41" s="21"/>
      <c r="N41" s="22"/>
    </row>
    <row r="42" spans="1:14" s="20" customFormat="1" x14ac:dyDescent="0.25">
      <c r="A42" s="36"/>
      <c r="B42" s="34"/>
      <c r="C42" s="35"/>
      <c r="D42" s="19"/>
      <c r="E42" s="58"/>
      <c r="F42" s="57"/>
      <c r="G42" s="22"/>
      <c r="H42" s="60" t="str">
        <f t="shared" si="0"/>
        <v/>
      </c>
      <c r="I42" s="21"/>
      <c r="J42" s="39"/>
      <c r="K42" s="21"/>
      <c r="M42" s="21"/>
      <c r="N42" s="22"/>
    </row>
    <row r="43" spans="1:14" s="20" customFormat="1" x14ac:dyDescent="0.25">
      <c r="A43" s="33" t="s">
        <v>27</v>
      </c>
      <c r="B43" s="34" t="s">
        <v>25</v>
      </c>
      <c r="C43" s="35" t="s">
        <v>26</v>
      </c>
      <c r="D43" s="19"/>
      <c r="E43" s="29"/>
      <c r="F43" s="57"/>
      <c r="G43" s="22"/>
      <c r="H43" s="60" t="str">
        <f t="shared" si="0"/>
        <v/>
      </c>
      <c r="I43" s="19"/>
      <c r="J43" s="39"/>
      <c r="K43" s="21"/>
      <c r="M43" s="21"/>
      <c r="N43" s="22"/>
    </row>
    <row r="44" spans="1:14" s="20" customFormat="1" x14ac:dyDescent="0.25">
      <c r="A44" s="36"/>
      <c r="B44" s="34" t="s">
        <v>25</v>
      </c>
      <c r="C44" s="35" t="s">
        <v>26</v>
      </c>
      <c r="D44" s="19"/>
      <c r="E44" s="29"/>
      <c r="F44" s="57"/>
      <c r="G44" s="22"/>
      <c r="H44" s="60" t="str">
        <f t="shared" si="0"/>
        <v/>
      </c>
      <c r="I44" s="21"/>
      <c r="J44" s="39"/>
      <c r="K44" s="41"/>
      <c r="M44" s="21"/>
      <c r="N44" s="22"/>
    </row>
    <row r="45" spans="1:14" s="22" customFormat="1" x14ac:dyDescent="0.25">
      <c r="A45" s="36"/>
      <c r="B45" s="34" t="s">
        <v>25</v>
      </c>
      <c r="C45" s="35" t="s">
        <v>26</v>
      </c>
      <c r="D45" s="19"/>
      <c r="E45" s="29"/>
      <c r="F45" s="57"/>
      <c r="H45" s="60" t="str">
        <f t="shared" si="0"/>
        <v/>
      </c>
      <c r="I45" s="21"/>
      <c r="J45" s="39"/>
      <c r="K45" s="21"/>
      <c r="L45" s="20"/>
      <c r="M45" s="21"/>
    </row>
    <row r="46" spans="1:14" s="22" customFormat="1" x14ac:dyDescent="0.25">
      <c r="A46" s="36"/>
      <c r="B46" s="34" t="s">
        <v>25</v>
      </c>
      <c r="C46" s="35" t="s">
        <v>26</v>
      </c>
      <c r="D46" s="19"/>
      <c r="E46" s="29"/>
      <c r="F46" s="38"/>
      <c r="G46" s="21"/>
      <c r="H46" s="60" t="str">
        <f t="shared" si="0"/>
        <v/>
      </c>
      <c r="I46" s="21"/>
      <c r="J46" s="39"/>
      <c r="K46" s="21"/>
      <c r="L46" s="20"/>
      <c r="M46" s="21"/>
    </row>
    <row r="47" spans="1:14" s="22" customFormat="1" x14ac:dyDescent="0.25">
      <c r="A47" s="36"/>
      <c r="B47" s="34" t="s">
        <v>25</v>
      </c>
      <c r="C47" s="35" t="s">
        <v>26</v>
      </c>
      <c r="D47" s="19"/>
      <c r="E47" s="29"/>
      <c r="F47" s="57"/>
      <c r="G47" s="21"/>
      <c r="H47" s="60" t="str">
        <f t="shared" si="0"/>
        <v/>
      </c>
      <c r="I47" s="21"/>
      <c r="J47" s="39"/>
      <c r="K47" s="21"/>
      <c r="L47" s="20"/>
      <c r="M47" s="21"/>
    </row>
    <row r="48" spans="1:14" s="22" customFormat="1" x14ac:dyDescent="0.25">
      <c r="A48" s="36"/>
      <c r="B48" s="34"/>
      <c r="C48" s="35"/>
      <c r="E48" s="39"/>
      <c r="H48" s="60" t="str">
        <f t="shared" si="0"/>
        <v/>
      </c>
      <c r="I48" s="39"/>
      <c r="J48" s="21"/>
      <c r="K48" s="21"/>
      <c r="L48" s="20"/>
      <c r="M48" s="21"/>
    </row>
    <row r="49" spans="1:14" x14ac:dyDescent="0.25">
      <c r="E49" s="25"/>
      <c r="F49" s="17"/>
      <c r="G49" s="17"/>
      <c r="H49" s="25"/>
      <c r="I49" s="25"/>
      <c r="J49" s="18"/>
      <c r="K49" s="19"/>
      <c r="L49" s="20"/>
      <c r="M49" s="21"/>
      <c r="N49" s="22"/>
    </row>
    <row r="50" spans="1:14" s="22" customFormat="1" x14ac:dyDescent="0.25">
      <c r="A50" s="71" t="s">
        <v>48</v>
      </c>
      <c r="B50" s="71"/>
      <c r="C50" s="71"/>
      <c r="D50" s="71"/>
      <c r="E50" s="71"/>
      <c r="F50" s="71"/>
      <c r="G50" s="71"/>
      <c r="H50" s="71"/>
      <c r="I50" s="54"/>
      <c r="J50" s="18"/>
      <c r="K50" s="19"/>
      <c r="L50" s="20"/>
      <c r="M50" s="21"/>
    </row>
    <row r="51" spans="1:14" s="22" customFormat="1" x14ac:dyDescent="0.25">
      <c r="A51" s="17"/>
      <c r="B51" s="24" t="s">
        <v>28</v>
      </c>
      <c r="C51" s="19" t="s">
        <v>29</v>
      </c>
      <c r="D51" s="32">
        <v>72.801864823674819</v>
      </c>
      <c r="E51" s="20">
        <v>70.8</v>
      </c>
      <c r="F51" s="26">
        <f t="shared" ref="F51:F60" si="6">(E51-D51)/D51</f>
        <v>-2.7497438815932983E-2</v>
      </c>
      <c r="G51" s="22">
        <f t="shared" ref="G51:G60" si="7">(E51-D51)/(0.075*D51)</f>
        <v>-0.36663251754577308</v>
      </c>
      <c r="H51" s="60" t="str">
        <f>IF(ABS(G51)&gt;2,IF(ABS(G51)&gt;3,"XX","X"),"")</f>
        <v/>
      </c>
      <c r="I51" s="20"/>
      <c r="J51" s="26">
        <f>(E51-K51)/K51</f>
        <v>-3.5342910822202513E-2</v>
      </c>
      <c r="K51" s="47">
        <v>73.393956043327989</v>
      </c>
      <c r="L51" s="47">
        <v>3.5439893023691846</v>
      </c>
      <c r="M51" s="42">
        <f>(L51/K51)</f>
        <v>4.8287209103117387E-2</v>
      </c>
      <c r="N51" s="22">
        <f>(E51-K51)/L51</f>
        <v>-0.73193111547879453</v>
      </c>
    </row>
    <row r="52" spans="1:14" s="22" customFormat="1" x14ac:dyDescent="0.25">
      <c r="A52" s="17"/>
      <c r="B52" s="24" t="s">
        <v>30</v>
      </c>
      <c r="C52" s="19" t="s">
        <v>29</v>
      </c>
      <c r="D52" s="43">
        <v>37.057140388760196</v>
      </c>
      <c r="E52" s="20">
        <v>35.4</v>
      </c>
      <c r="F52" s="26">
        <f t="shared" si="6"/>
        <v>-4.4718517710093594E-2</v>
      </c>
      <c r="G52" s="22">
        <f t="shared" si="7"/>
        <v>-0.59624690280124792</v>
      </c>
      <c r="H52" s="60" t="str">
        <f t="shared" ref="H52:H86" si="8">IF(ABS(G52)&gt;2,IF(ABS(G52)&gt;3,"XX","X"),"")</f>
        <v/>
      </c>
      <c r="I52" s="20"/>
      <c r="J52" s="26">
        <f t="shared" ref="J52:J86" si="9">(E52-K52)/K52</f>
        <v>-5.5563792349716874E-2</v>
      </c>
      <c r="K52" s="47">
        <v>37.482679839301888</v>
      </c>
      <c r="L52" s="47">
        <v>2.4447489834797431</v>
      </c>
      <c r="M52" s="42">
        <f t="shared" ref="M52:M60" si="10">(L52/K52)</f>
        <v>6.5223431034307722E-2</v>
      </c>
      <c r="N52" s="22">
        <f t="shared" ref="N52:N86" si="11">(E52-K52)/L52</f>
        <v>-0.85189925565998126</v>
      </c>
    </row>
    <row r="53" spans="1:14" s="22" customFormat="1" x14ac:dyDescent="0.25">
      <c r="A53" s="17"/>
      <c r="B53" s="24" t="s">
        <v>31</v>
      </c>
      <c r="C53" s="19" t="s">
        <v>29</v>
      </c>
      <c r="D53" s="43">
        <v>51.622655405343721</v>
      </c>
      <c r="E53" s="20">
        <v>50.2</v>
      </c>
      <c r="F53" s="26">
        <f t="shared" si="6"/>
        <v>-2.755874129629628E-2</v>
      </c>
      <c r="G53" s="22">
        <f t="shared" si="7"/>
        <v>-0.36744988395061706</v>
      </c>
      <c r="H53" s="60" t="str">
        <f t="shared" si="8"/>
        <v/>
      </c>
      <c r="I53" s="20"/>
      <c r="J53" s="26">
        <f t="shared" si="9"/>
        <v>-5.2461770704205934E-2</v>
      </c>
      <c r="K53" s="47">
        <v>52.979392754747643</v>
      </c>
      <c r="L53" s="47">
        <v>2.1086479681467494</v>
      </c>
      <c r="M53" s="42">
        <f t="shared" si="10"/>
        <v>3.9801286094540735E-2</v>
      </c>
      <c r="N53" s="22">
        <f t="shared" si="11"/>
        <v>-1.3180923495686174</v>
      </c>
    </row>
    <row r="54" spans="1:14" x14ac:dyDescent="0.25">
      <c r="B54" s="24" t="s">
        <v>35</v>
      </c>
      <c r="C54" s="19" t="s">
        <v>29</v>
      </c>
      <c r="D54" s="43">
        <v>105.27843992905528</v>
      </c>
      <c r="E54" s="20">
        <v>64.2</v>
      </c>
      <c r="F54" s="26"/>
      <c r="G54" s="22"/>
      <c r="H54" s="60"/>
      <c r="J54" s="26"/>
      <c r="K54" s="49"/>
      <c r="L54" s="47"/>
      <c r="M54" s="42"/>
      <c r="N54" s="22"/>
    </row>
    <row r="55" spans="1:14" x14ac:dyDescent="0.25">
      <c r="B55" s="24" t="s">
        <v>36</v>
      </c>
      <c r="C55" s="19" t="s">
        <v>29</v>
      </c>
      <c r="D55" s="43">
        <v>149.58798713206852</v>
      </c>
      <c r="E55" s="20">
        <v>93.4</v>
      </c>
      <c r="F55" s="26"/>
      <c r="G55" s="22"/>
      <c r="H55" s="60"/>
      <c r="J55" s="26"/>
      <c r="K55" s="49"/>
      <c r="L55" s="47"/>
      <c r="M55" s="42"/>
      <c r="N55" s="22"/>
    </row>
    <row r="56" spans="1:14" x14ac:dyDescent="0.25">
      <c r="B56" s="24" t="s">
        <v>37</v>
      </c>
      <c r="C56" s="19" t="s">
        <v>29</v>
      </c>
      <c r="D56" s="43">
        <v>173.77092371711555</v>
      </c>
      <c r="E56" s="20">
        <v>111</v>
      </c>
      <c r="F56" s="26"/>
      <c r="G56" s="22"/>
      <c r="H56" s="60"/>
      <c r="J56" s="26"/>
      <c r="K56" s="47"/>
      <c r="L56" s="47"/>
      <c r="M56" s="42"/>
      <c r="N56" s="22"/>
    </row>
    <row r="57" spans="1:14" x14ac:dyDescent="0.25">
      <c r="B57" s="24" t="s">
        <v>38</v>
      </c>
      <c r="C57" s="19" t="s">
        <v>29</v>
      </c>
      <c r="D57" s="43">
        <v>67.691344804873708</v>
      </c>
      <c r="E57" s="20">
        <v>60.4</v>
      </c>
      <c r="F57" s="26"/>
      <c r="G57" s="22"/>
      <c r="H57" s="60"/>
      <c r="J57" s="26"/>
      <c r="K57" s="47"/>
      <c r="L57" s="49"/>
      <c r="M57" s="42"/>
      <c r="N57" s="22"/>
    </row>
    <row r="58" spans="1:14" x14ac:dyDescent="0.25">
      <c r="B58" s="24" t="s">
        <v>39</v>
      </c>
      <c r="C58" s="19" t="s">
        <v>29</v>
      </c>
      <c r="D58" s="43">
        <v>61.98733361091962</v>
      </c>
      <c r="E58" s="20">
        <v>55.9</v>
      </c>
      <c r="F58" s="26"/>
      <c r="G58" s="22"/>
      <c r="H58" s="60"/>
      <c r="J58" s="26"/>
      <c r="K58" s="47"/>
      <c r="L58" s="49"/>
      <c r="M58" s="42"/>
      <c r="N58" s="22"/>
    </row>
    <row r="59" spans="1:14" x14ac:dyDescent="0.25">
      <c r="B59" s="24" t="s">
        <v>40</v>
      </c>
      <c r="C59" s="19" t="s">
        <v>29</v>
      </c>
      <c r="D59" s="43">
        <v>51.928193552520007</v>
      </c>
      <c r="E59" s="20">
        <v>45.2</v>
      </c>
      <c r="F59" s="26"/>
      <c r="G59" s="22"/>
      <c r="H59" s="60"/>
      <c r="J59" s="26"/>
      <c r="K59" s="47"/>
      <c r="L59" s="49"/>
      <c r="M59" s="42"/>
      <c r="N59" s="22"/>
    </row>
    <row r="60" spans="1:14" x14ac:dyDescent="0.25">
      <c r="B60" s="24" t="s">
        <v>41</v>
      </c>
      <c r="C60" s="19" t="s">
        <v>29</v>
      </c>
      <c r="D60" s="43">
        <v>72.801864823674819</v>
      </c>
      <c r="E60" s="20">
        <v>71</v>
      </c>
      <c r="F60" s="26">
        <f t="shared" si="6"/>
        <v>-2.4750256439706766E-2</v>
      </c>
      <c r="G60" s="22">
        <f t="shared" si="7"/>
        <v>-0.33000341919609022</v>
      </c>
      <c r="H60" s="60" t="str">
        <f t="shared" si="8"/>
        <v/>
      </c>
      <c r="J60" s="26">
        <f t="shared" si="9"/>
        <v>-3.7040625071280781E-2</v>
      </c>
      <c r="K60" s="47">
        <v>73.731043955260944</v>
      </c>
      <c r="L60" s="49">
        <v>4.4507705425646824</v>
      </c>
      <c r="M60" s="42">
        <f t="shared" si="10"/>
        <v>6.0364946755200606E-2</v>
      </c>
      <c r="N60" s="22">
        <f t="shared" si="11"/>
        <v>-0.61361149246917257</v>
      </c>
    </row>
    <row r="61" spans="1:14" x14ac:dyDescent="0.25">
      <c r="E61" s="25"/>
      <c r="F61" s="26"/>
      <c r="G61" s="22"/>
      <c r="H61" s="60" t="str">
        <f t="shared" si="8"/>
        <v/>
      </c>
      <c r="I61" s="25"/>
      <c r="J61" s="26"/>
      <c r="K61" s="51"/>
      <c r="L61" s="51"/>
      <c r="M61" s="42"/>
      <c r="N61" s="22"/>
    </row>
    <row r="62" spans="1:14" x14ac:dyDescent="0.25">
      <c r="E62" s="25"/>
      <c r="F62" s="26"/>
      <c r="G62" s="22"/>
      <c r="H62" s="16" t="str">
        <f t="shared" si="8"/>
        <v/>
      </c>
      <c r="I62" s="25"/>
      <c r="J62" s="26"/>
      <c r="K62" s="51"/>
      <c r="L62" s="51"/>
      <c r="M62" s="42"/>
      <c r="N62" s="22"/>
    </row>
    <row r="63" spans="1:14" x14ac:dyDescent="0.25">
      <c r="A63" s="71" t="s">
        <v>49</v>
      </c>
      <c r="B63" s="71"/>
      <c r="C63" s="71"/>
      <c r="D63" s="71"/>
      <c r="E63" s="71"/>
      <c r="F63" s="71"/>
      <c r="G63" s="71"/>
      <c r="H63" s="16" t="str">
        <f t="shared" si="8"/>
        <v/>
      </c>
      <c r="I63" s="25"/>
      <c r="J63" s="26"/>
      <c r="K63" s="51"/>
      <c r="L63" s="51"/>
      <c r="M63" s="42"/>
      <c r="N63" s="22"/>
    </row>
    <row r="64" spans="1:14" x14ac:dyDescent="0.25">
      <c r="A64" s="33"/>
      <c r="E64" s="25"/>
      <c r="F64" s="26"/>
      <c r="G64" s="22"/>
      <c r="H64" s="16" t="str">
        <f t="shared" si="8"/>
        <v/>
      </c>
      <c r="I64" s="25"/>
      <c r="J64" s="26"/>
      <c r="K64" s="51"/>
      <c r="L64" s="51"/>
      <c r="M64" s="42"/>
      <c r="N64" s="22"/>
    </row>
    <row r="65" spans="1:14" x14ac:dyDescent="0.25">
      <c r="A65" s="44" t="s">
        <v>28</v>
      </c>
      <c r="B65" s="45" t="s">
        <v>42</v>
      </c>
      <c r="C65" s="19" t="s">
        <v>12</v>
      </c>
      <c r="D65" s="21">
        <v>130.09473586402876</v>
      </c>
      <c r="E65" s="19">
        <v>140</v>
      </c>
      <c r="F65" s="26">
        <f t="shared" ref="F65:F77" si="12">(E65-D65)/D65</f>
        <v>7.6138854275579079E-2</v>
      </c>
      <c r="G65" s="22">
        <f t="shared" ref="G65:G77" si="13">(E65-D65)/(0.075*D65)</f>
        <v>1.0151847236743876</v>
      </c>
      <c r="H65" s="60" t="str">
        <f t="shared" si="8"/>
        <v/>
      </c>
      <c r="I65" s="19"/>
      <c r="J65" s="26">
        <f t="shared" si="9"/>
        <v>7.3135536433624526E-2</v>
      </c>
      <c r="K65" s="47">
        <v>130.45882392942195</v>
      </c>
      <c r="L65" s="47">
        <v>2.442515630067283</v>
      </c>
      <c r="M65" s="42">
        <f>(L65/K65)</f>
        <v>1.8722502292284043E-2</v>
      </c>
      <c r="N65" s="22">
        <f t="shared" si="11"/>
        <v>3.9062906919106264</v>
      </c>
    </row>
    <row r="66" spans="1:14" x14ac:dyDescent="0.25">
      <c r="A66" s="44" t="s">
        <v>32</v>
      </c>
      <c r="B66" s="45" t="s">
        <v>42</v>
      </c>
      <c r="C66" s="19" t="s">
        <v>12</v>
      </c>
      <c r="D66" s="21">
        <v>260.64206000730655</v>
      </c>
      <c r="E66" s="19">
        <v>276</v>
      </c>
      <c r="F66" s="26">
        <f t="shared" si="12"/>
        <v>5.8923490676304958E-2</v>
      </c>
      <c r="G66" s="22">
        <f t="shared" si="13"/>
        <v>0.78564654235073283</v>
      </c>
      <c r="H66" s="60" t="str">
        <f t="shared" si="8"/>
        <v/>
      </c>
      <c r="I66" s="19"/>
      <c r="J66" s="26">
        <f t="shared" si="9"/>
        <v>5.8713970153916398E-2</v>
      </c>
      <c r="K66" s="47">
        <v>260.69364132398761</v>
      </c>
      <c r="L66" s="47">
        <v>4.3499701038654051</v>
      </c>
      <c r="M66" s="42">
        <f t="shared" ref="M66:M86" si="14">(L66/K66)</f>
        <v>1.6686138111283288E-2</v>
      </c>
      <c r="N66" s="22">
        <f t="shared" si="11"/>
        <v>3.5187273269788881</v>
      </c>
    </row>
    <row r="67" spans="1:14" x14ac:dyDescent="0.25">
      <c r="A67" s="44" t="s">
        <v>33</v>
      </c>
      <c r="B67" s="45" t="s">
        <v>42</v>
      </c>
      <c r="C67" s="19" t="s">
        <v>12</v>
      </c>
      <c r="D67" s="21">
        <v>104.32914340839557</v>
      </c>
      <c r="E67" s="19">
        <v>112</v>
      </c>
      <c r="F67" s="26">
        <f t="shared" si="12"/>
        <v>7.352553985396898E-2</v>
      </c>
      <c r="G67" s="22">
        <f t="shared" si="13"/>
        <v>0.98034053138625321</v>
      </c>
      <c r="H67" s="60" t="str">
        <f t="shared" si="8"/>
        <v/>
      </c>
      <c r="I67" s="19"/>
      <c r="J67" s="26">
        <f t="shared" si="9"/>
        <v>5.7688582877127657E-2</v>
      </c>
      <c r="K67" s="47">
        <v>105.89128200224802</v>
      </c>
      <c r="L67" s="47">
        <v>3.276126837527273</v>
      </c>
      <c r="M67" s="42">
        <f t="shared" si="14"/>
        <v>3.0938588858124529E-2</v>
      </c>
      <c r="N67" s="22">
        <f t="shared" si="11"/>
        <v>1.8646158408087359</v>
      </c>
    </row>
    <row r="68" spans="1:14" x14ac:dyDescent="0.25">
      <c r="A68" s="44" t="s">
        <v>35</v>
      </c>
      <c r="B68" s="45" t="s">
        <v>42</v>
      </c>
      <c r="C68" s="19" t="s">
        <v>12</v>
      </c>
      <c r="D68" s="21">
        <v>51.481174170863582</v>
      </c>
      <c r="E68" s="19">
        <v>55.4</v>
      </c>
      <c r="F68" s="26">
        <f t="shared" si="12"/>
        <v>7.612153165213402E-2</v>
      </c>
      <c r="G68" s="22">
        <f t="shared" si="13"/>
        <v>1.0149537553617869</v>
      </c>
      <c r="H68" s="60" t="str">
        <f t="shared" si="8"/>
        <v/>
      </c>
      <c r="I68" s="19"/>
      <c r="J68" s="26">
        <f t="shared" si="9"/>
        <v>6.3642502933116574E-2</v>
      </c>
      <c r="K68" s="47">
        <v>52.085169450476194</v>
      </c>
      <c r="L68" s="47">
        <v>2.1470032677235706</v>
      </c>
      <c r="M68" s="42">
        <f t="shared" si="14"/>
        <v>4.1221009557528498E-2</v>
      </c>
      <c r="N68" s="22">
        <f t="shared" si="11"/>
        <v>1.5439336303565392</v>
      </c>
    </row>
    <row r="69" spans="1:14" ht="18.75" x14ac:dyDescent="0.35">
      <c r="A69" s="44" t="s">
        <v>32</v>
      </c>
      <c r="B69" s="2" t="s">
        <v>54</v>
      </c>
      <c r="C69" s="19" t="s">
        <v>12</v>
      </c>
      <c r="D69" s="21">
        <v>118.87204471386225</v>
      </c>
      <c r="E69" s="19">
        <v>128</v>
      </c>
      <c r="F69" s="26">
        <f t="shared" si="12"/>
        <v>7.6788073328003359E-2</v>
      </c>
      <c r="G69" s="22">
        <f t="shared" si="13"/>
        <v>1.0238409777067115</v>
      </c>
      <c r="H69" s="60" t="str">
        <f t="shared" si="8"/>
        <v/>
      </c>
      <c r="I69" s="19"/>
      <c r="J69" s="26">
        <f t="shared" si="9"/>
        <v>9.7431270539035261E-2</v>
      </c>
      <c r="K69" s="47">
        <v>116.63600576747652</v>
      </c>
      <c r="L69" s="47">
        <v>8.3513811278557739</v>
      </c>
      <c r="M69" s="42">
        <f t="shared" si="14"/>
        <v>7.1602084389831899E-2</v>
      </c>
      <c r="N69" s="22">
        <f t="shared" si="11"/>
        <v>1.3607323218215044</v>
      </c>
    </row>
    <row r="70" spans="1:14" ht="18.75" x14ac:dyDescent="0.35">
      <c r="A70" s="44" t="s">
        <v>33</v>
      </c>
      <c r="B70" s="2" t="s">
        <v>54</v>
      </c>
      <c r="C70" s="19" t="s">
        <v>12</v>
      </c>
      <c r="D70" s="21">
        <v>89.776175870431032</v>
      </c>
      <c r="E70" s="19">
        <v>89.5</v>
      </c>
      <c r="F70" s="26">
        <f t="shared" si="12"/>
        <v>-3.0762712685559442E-3</v>
      </c>
      <c r="G70" s="22">
        <f t="shared" si="13"/>
        <v>-4.1016950247412594E-2</v>
      </c>
      <c r="H70" s="60" t="str">
        <f t="shared" si="8"/>
        <v/>
      </c>
      <c r="I70" s="19"/>
      <c r="J70" s="26">
        <f t="shared" si="9"/>
        <v>9.3932251251220761E-2</v>
      </c>
      <c r="K70" s="47">
        <v>81.81493862863212</v>
      </c>
      <c r="L70" s="47">
        <v>10.138913327232238</v>
      </c>
      <c r="M70" s="42">
        <f t="shared" si="14"/>
        <v>0.12392496403687338</v>
      </c>
      <c r="N70" s="22">
        <f t="shared" si="11"/>
        <v>0.75797682881127648</v>
      </c>
    </row>
    <row r="71" spans="1:14" ht="18.75" x14ac:dyDescent="0.35">
      <c r="A71" s="44" t="s">
        <v>34</v>
      </c>
      <c r="B71" s="2" t="s">
        <v>54</v>
      </c>
      <c r="C71" s="19" t="s">
        <v>12</v>
      </c>
      <c r="D71" s="21">
        <v>63.818542970216058</v>
      </c>
      <c r="E71" s="19">
        <v>61.8</v>
      </c>
      <c r="F71" s="26">
        <f t="shared" si="12"/>
        <v>-3.1629411708100401E-2</v>
      </c>
      <c r="G71" s="22">
        <f t="shared" si="13"/>
        <v>-0.4217254894413387</v>
      </c>
      <c r="H71" s="60" t="str">
        <f t="shared" si="8"/>
        <v/>
      </c>
      <c r="I71" s="19"/>
      <c r="J71" s="26">
        <f t="shared" si="9"/>
        <v>1.7404798490780807E-2</v>
      </c>
      <c r="K71" s="48">
        <v>60.742784083261817</v>
      </c>
      <c r="L71" s="49">
        <v>2.9850544300343693</v>
      </c>
      <c r="M71" s="42">
        <f t="shared" si="14"/>
        <v>4.9142535612833819E-2</v>
      </c>
      <c r="N71" s="22">
        <f t="shared" si="11"/>
        <v>0.3541697283978863</v>
      </c>
    </row>
    <row r="72" spans="1:14" ht="18.75" x14ac:dyDescent="0.35">
      <c r="A72" s="44" t="s">
        <v>35</v>
      </c>
      <c r="B72" s="2" t="s">
        <v>54</v>
      </c>
      <c r="C72" s="19" t="s">
        <v>12</v>
      </c>
      <c r="D72" s="21">
        <v>61.010575198184512</v>
      </c>
      <c r="E72" s="19">
        <v>61.2</v>
      </c>
      <c r="F72" s="26">
        <f t="shared" si="12"/>
        <v>3.1047863620392133E-3</v>
      </c>
      <c r="G72" s="22">
        <f t="shared" si="13"/>
        <v>4.1397151493856185E-2</v>
      </c>
      <c r="H72" s="60" t="str">
        <f t="shared" si="8"/>
        <v/>
      </c>
      <c r="I72" s="19"/>
      <c r="J72" s="26">
        <f t="shared" si="9"/>
        <v>1.9225544683629288E-4</v>
      </c>
      <c r="K72" s="47">
        <v>61.188236228302806</v>
      </c>
      <c r="L72" s="47">
        <v>2.9903950820414962</v>
      </c>
      <c r="M72" s="42">
        <f t="shared" si="14"/>
        <v>4.8872058852683184E-2</v>
      </c>
      <c r="N72" s="22">
        <f t="shared" si="11"/>
        <v>3.9338520076638355E-3</v>
      </c>
    </row>
    <row r="73" spans="1:14" ht="18.75" x14ac:dyDescent="0.35">
      <c r="A73" s="44" t="s">
        <v>30</v>
      </c>
      <c r="B73" s="2" t="s">
        <v>55</v>
      </c>
      <c r="C73" s="19" t="s">
        <v>12</v>
      </c>
      <c r="D73" s="21">
        <v>82.716551145333838</v>
      </c>
      <c r="E73" s="19">
        <v>79.7</v>
      </c>
      <c r="F73" s="26">
        <f t="shared" si="12"/>
        <v>-3.6468531431318063E-2</v>
      </c>
      <c r="G73" s="22">
        <f t="shared" si="13"/>
        <v>-0.48624708575090758</v>
      </c>
      <c r="H73" s="60" t="str">
        <f t="shared" si="8"/>
        <v/>
      </c>
      <c r="I73" s="19"/>
      <c r="J73" s="26">
        <f t="shared" si="9"/>
        <v>-2.6398636682432437E-2</v>
      </c>
      <c r="K73" s="47">
        <v>81.861019307142854</v>
      </c>
      <c r="L73" s="47">
        <v>6.4230084151123892</v>
      </c>
      <c r="M73" s="42">
        <f t="shared" si="14"/>
        <v>7.8462355703307785E-2</v>
      </c>
      <c r="N73" s="22">
        <f t="shared" si="11"/>
        <v>-0.33644970821745962</v>
      </c>
    </row>
    <row r="74" spans="1:14" ht="18.75" x14ac:dyDescent="0.35">
      <c r="A74" s="44" t="s">
        <v>32</v>
      </c>
      <c r="B74" s="2" t="s">
        <v>55</v>
      </c>
      <c r="C74" s="19" t="s">
        <v>12</v>
      </c>
      <c r="D74" s="21">
        <v>278.6996621917412</v>
      </c>
      <c r="E74" s="19">
        <v>274</v>
      </c>
      <c r="F74" s="26">
        <f t="shared" si="12"/>
        <v>-1.6862819835453909E-2</v>
      </c>
      <c r="G74" s="22">
        <f t="shared" si="13"/>
        <v>-0.22483759780605214</v>
      </c>
      <c r="H74" s="60" t="str">
        <f t="shared" si="8"/>
        <v/>
      </c>
      <c r="I74" s="19"/>
      <c r="J74" s="26">
        <f t="shared" si="9"/>
        <v>-3.4887782313076723E-3</v>
      </c>
      <c r="K74" s="47">
        <v>274.959271922379</v>
      </c>
      <c r="L74" s="47">
        <v>8.7748291053850611</v>
      </c>
      <c r="M74" s="42">
        <f t="shared" si="14"/>
        <v>3.1913195885469883E-2</v>
      </c>
      <c r="N74" s="22">
        <f t="shared" si="11"/>
        <v>-0.10932086663548846</v>
      </c>
    </row>
    <row r="75" spans="1:14" ht="18.75" x14ac:dyDescent="0.35">
      <c r="A75" s="44" t="s">
        <v>33</v>
      </c>
      <c r="B75" s="2" t="s">
        <v>55</v>
      </c>
      <c r="C75" s="19" t="s">
        <v>12</v>
      </c>
      <c r="D75" s="21">
        <v>302.85375842028714</v>
      </c>
      <c r="E75" s="19">
        <v>286</v>
      </c>
      <c r="F75" s="26">
        <f t="shared" si="12"/>
        <v>-5.5649824219444657E-2</v>
      </c>
      <c r="G75" s="22">
        <f t="shared" si="13"/>
        <v>-0.74199765625926206</v>
      </c>
      <c r="H75" s="60" t="str">
        <f t="shared" si="8"/>
        <v/>
      </c>
      <c r="I75" s="19"/>
      <c r="J75" s="26">
        <f t="shared" si="9"/>
        <v>-3.0949402391637029E-2</v>
      </c>
      <c r="K75" s="47">
        <v>295.13422798133962</v>
      </c>
      <c r="L75" s="47">
        <v>15.108691799904831</v>
      </c>
      <c r="M75" s="42">
        <f t="shared" si="14"/>
        <v>5.1192611250973248E-2</v>
      </c>
      <c r="N75" s="22">
        <f t="shared" si="11"/>
        <v>-0.60456776154485836</v>
      </c>
    </row>
    <row r="76" spans="1:14" ht="18.75" x14ac:dyDescent="0.35">
      <c r="A76" s="44" t="s">
        <v>36</v>
      </c>
      <c r="B76" s="2" t="s">
        <v>55</v>
      </c>
      <c r="C76" s="19" t="s">
        <v>12</v>
      </c>
      <c r="D76" s="21">
        <v>31.45863895680522</v>
      </c>
      <c r="E76" s="19">
        <v>32.5</v>
      </c>
      <c r="F76" s="26">
        <f t="shared" si="12"/>
        <v>3.3102546000945456E-2</v>
      </c>
      <c r="G76" s="22">
        <f>(E76-D76)/4.53181</f>
        <v>0.22978921075569794</v>
      </c>
      <c r="H76" s="60" t="str">
        <f t="shared" si="8"/>
        <v/>
      </c>
      <c r="I76" s="19"/>
      <c r="J76" s="26">
        <f t="shared" si="9"/>
        <v>2.0030966815736538E-2</v>
      </c>
      <c r="K76" s="47">
        <v>31.86177778646887</v>
      </c>
      <c r="L76" s="47">
        <v>6.2129923510420459</v>
      </c>
      <c r="M76" s="42">
        <f t="shared" si="14"/>
        <v>0.19499829522006751</v>
      </c>
      <c r="N76" s="22">
        <f t="shared" si="11"/>
        <v>0.10272380480624391</v>
      </c>
    </row>
    <row r="77" spans="1:14" ht="18.75" x14ac:dyDescent="0.35">
      <c r="A77" s="44" t="s">
        <v>37</v>
      </c>
      <c r="B77" s="2" t="s">
        <v>55</v>
      </c>
      <c r="C77" s="19" t="s">
        <v>12</v>
      </c>
      <c r="D77" s="21">
        <v>68.68272546765597</v>
      </c>
      <c r="E77" s="19">
        <v>65.2</v>
      </c>
      <c r="F77" s="26">
        <f t="shared" si="12"/>
        <v>-5.0707444178173314E-2</v>
      </c>
      <c r="G77" s="22">
        <f t="shared" si="13"/>
        <v>-0.67609925570897755</v>
      </c>
      <c r="H77" s="60" t="str">
        <f t="shared" si="8"/>
        <v/>
      </c>
      <c r="I77" s="19"/>
      <c r="J77" s="26">
        <f t="shared" si="9"/>
        <v>-2.6842864164267965E-2</v>
      </c>
      <c r="K77" s="48">
        <v>66.998429748970878</v>
      </c>
      <c r="L77" s="49">
        <v>5.3563465709138791</v>
      </c>
      <c r="M77" s="42">
        <f t="shared" si="14"/>
        <v>7.9947344900216183E-2</v>
      </c>
      <c r="N77" s="22">
        <f t="shared" si="11"/>
        <v>-0.33575679339659198</v>
      </c>
    </row>
    <row r="78" spans="1:14" ht="18.75" x14ac:dyDescent="0.35">
      <c r="A78" s="44" t="s">
        <v>30</v>
      </c>
      <c r="B78" s="2" t="s">
        <v>56</v>
      </c>
      <c r="C78" s="19" t="s">
        <v>43</v>
      </c>
      <c r="D78" s="21">
        <v>5.1976931925557697</v>
      </c>
      <c r="E78" s="19">
        <v>5.26</v>
      </c>
      <c r="F78" s="40">
        <f t="shared" ref="F78:F84" si="15">(E78-D78)</f>
        <v>6.2306807444230117E-2</v>
      </c>
      <c r="G78" s="22">
        <f t="shared" ref="G78:G84" si="16">(E78-D78)/(0.15)</f>
        <v>0.41537871629486744</v>
      </c>
      <c r="H78" s="60" t="str">
        <f t="shared" si="8"/>
        <v/>
      </c>
      <c r="I78" s="19"/>
      <c r="J78" s="40">
        <f>(E78-K78)</f>
        <v>3.0457574824272804E-2</v>
      </c>
      <c r="K78" s="47">
        <v>5.229542425175727</v>
      </c>
      <c r="L78" s="47">
        <v>4.4936383218001259E-2</v>
      </c>
      <c r="M78" s="42">
        <f t="shared" si="14"/>
        <v>8.5927944673842606E-3</v>
      </c>
      <c r="N78" s="22">
        <f t="shared" si="11"/>
        <v>0.6777931965844477</v>
      </c>
    </row>
    <row r="79" spans="1:14" ht="18.75" x14ac:dyDescent="0.35">
      <c r="A79" s="44" t="s">
        <v>31</v>
      </c>
      <c r="B79" s="2" t="s">
        <v>56</v>
      </c>
      <c r="C79" s="19" t="s">
        <v>43</v>
      </c>
      <c r="D79" s="21">
        <v>12.460942046080051</v>
      </c>
      <c r="E79" s="19">
        <v>12.6</v>
      </c>
      <c r="F79" s="40">
        <f t="shared" si="15"/>
        <v>0.13905795391994857</v>
      </c>
      <c r="G79" s="22">
        <f t="shared" si="16"/>
        <v>0.92705302613299057</v>
      </c>
      <c r="H79" s="60" t="str">
        <f t="shared" si="8"/>
        <v/>
      </c>
      <c r="I79" s="19"/>
      <c r="J79" s="40">
        <f t="shared" ref="J79:J84" si="17">(E79-K79)</f>
        <v>8.8606220063564223E-2</v>
      </c>
      <c r="K79" s="47">
        <v>12.511393779936435</v>
      </c>
      <c r="L79" s="47">
        <v>8.8323213824947733E-2</v>
      </c>
      <c r="M79" s="42">
        <f t="shared" si="14"/>
        <v>7.0594224255482157E-3</v>
      </c>
      <c r="N79" s="22">
        <f t="shared" si="11"/>
        <v>1.003204211286711</v>
      </c>
    </row>
    <row r="80" spans="1:14" ht="18.75" x14ac:dyDescent="0.35">
      <c r="A80" s="44" t="s">
        <v>32</v>
      </c>
      <c r="B80" s="2" t="s">
        <v>56</v>
      </c>
      <c r="C80" s="19" t="s">
        <v>43</v>
      </c>
      <c r="D80" s="21">
        <v>3.7502306465514965</v>
      </c>
      <c r="E80" s="19">
        <v>3.82</v>
      </c>
      <c r="F80" s="40">
        <f t="shared" si="15"/>
        <v>6.9769353448503324E-2</v>
      </c>
      <c r="G80" s="22">
        <f t="shared" si="16"/>
        <v>0.46512902299002218</v>
      </c>
      <c r="H80" s="60" t="str">
        <f t="shared" si="8"/>
        <v/>
      </c>
      <c r="I80" s="19"/>
      <c r="J80" s="40">
        <f t="shared" si="17"/>
        <v>1.1999999898599345E-2</v>
      </c>
      <c r="K80" s="47">
        <v>3.8080000001014005</v>
      </c>
      <c r="L80" s="47">
        <v>5.7264227090555467E-2</v>
      </c>
      <c r="M80" s="42">
        <f t="shared" si="14"/>
        <v>1.5037874760774847E-2</v>
      </c>
      <c r="N80" s="22">
        <f t="shared" si="11"/>
        <v>0.20955490902938412</v>
      </c>
    </row>
    <row r="81" spans="1:14" ht="18.75" x14ac:dyDescent="0.35">
      <c r="A81" s="44" t="s">
        <v>33</v>
      </c>
      <c r="B81" s="2" t="s">
        <v>56</v>
      </c>
      <c r="C81" s="19" t="s">
        <v>43</v>
      </c>
      <c r="D81" s="21">
        <v>16.039431959406855</v>
      </c>
      <c r="E81" s="19">
        <v>16</v>
      </c>
      <c r="F81" s="40">
        <f t="shared" si="15"/>
        <v>-3.9431959406854844E-2</v>
      </c>
      <c r="G81" s="22">
        <f t="shared" si="16"/>
        <v>-0.26287972937903231</v>
      </c>
      <c r="H81" s="60" t="str">
        <f t="shared" si="8"/>
        <v/>
      </c>
      <c r="I81" s="19"/>
      <c r="J81" s="40">
        <f t="shared" si="17"/>
        <v>-7.6437172646734552E-2</v>
      </c>
      <c r="K81" s="47">
        <v>16.076437172646735</v>
      </c>
      <c r="L81" s="47">
        <v>8.4789459680824589E-2</v>
      </c>
      <c r="M81" s="42">
        <f t="shared" si="14"/>
        <v>5.2741449346183295E-3</v>
      </c>
      <c r="N81" s="22">
        <f t="shared" si="11"/>
        <v>-0.90149380517895983</v>
      </c>
    </row>
    <row r="82" spans="1:14" ht="18.75" x14ac:dyDescent="0.35">
      <c r="A82" s="44" t="s">
        <v>34</v>
      </c>
      <c r="B82" s="2" t="s">
        <v>56</v>
      </c>
      <c r="C82" s="19" t="s">
        <v>43</v>
      </c>
      <c r="D82" s="21">
        <v>8.2443325194408921</v>
      </c>
      <c r="E82" s="19">
        <v>8.2100000000000009</v>
      </c>
      <c r="F82" s="40">
        <f t="shared" si="15"/>
        <v>-3.4332519440891218E-2</v>
      </c>
      <c r="G82" s="22">
        <f t="shared" si="16"/>
        <v>-0.22888346293927481</v>
      </c>
      <c r="H82" s="60" t="str">
        <f t="shared" si="8"/>
        <v/>
      </c>
      <c r="I82" s="19"/>
      <c r="J82" s="40">
        <f t="shared" si="17"/>
        <v>-6.051567221805243E-2</v>
      </c>
      <c r="K82" s="48">
        <v>8.2705156722180533</v>
      </c>
      <c r="L82" s="49">
        <v>5.2209333337318052E-2</v>
      </c>
      <c r="M82" s="42">
        <f t="shared" si="14"/>
        <v>6.3127059311062442E-3</v>
      </c>
      <c r="N82" s="22">
        <f t="shared" si="11"/>
        <v>-1.1590968194722608</v>
      </c>
    </row>
    <row r="83" spans="1:14" ht="18.75" x14ac:dyDescent="0.35">
      <c r="A83" s="44" t="s">
        <v>35</v>
      </c>
      <c r="B83" s="2" t="s">
        <v>56</v>
      </c>
      <c r="C83" s="19" t="s">
        <v>43</v>
      </c>
      <c r="D83" s="21">
        <v>20.940102272348167</v>
      </c>
      <c r="E83" s="19">
        <v>20.9</v>
      </c>
      <c r="F83" s="40">
        <f t="shared" si="15"/>
        <v>-4.01022723481681E-2</v>
      </c>
      <c r="G83" s="22">
        <f t="shared" si="16"/>
        <v>-0.26734848232112068</v>
      </c>
      <c r="H83" s="60" t="str">
        <f t="shared" si="8"/>
        <v/>
      </c>
      <c r="I83" s="19"/>
      <c r="J83" s="40">
        <f t="shared" si="17"/>
        <v>-4.4953659722160921E-2</v>
      </c>
      <c r="K83" s="47">
        <v>20.94495365972216</v>
      </c>
      <c r="L83" s="47">
        <v>6.0416704674286746E-2</v>
      </c>
      <c r="M83" s="42">
        <f t="shared" si="14"/>
        <v>2.8845470682740191E-3</v>
      </c>
      <c r="N83" s="22">
        <f t="shared" si="11"/>
        <v>-0.74406010662963429</v>
      </c>
    </row>
    <row r="84" spans="1:14" ht="18.75" x14ac:dyDescent="0.35">
      <c r="A84" s="44" t="s">
        <v>36</v>
      </c>
      <c r="B84" s="2" t="s">
        <v>56</v>
      </c>
      <c r="C84" s="19" t="s">
        <v>43</v>
      </c>
      <c r="D84" s="21">
        <v>20.934026079869604</v>
      </c>
      <c r="E84" s="19">
        <v>20.9</v>
      </c>
      <c r="F84" s="40">
        <f t="shared" si="15"/>
        <v>-3.4026079869605041E-2</v>
      </c>
      <c r="G84" s="22">
        <f t="shared" si="16"/>
        <v>-0.22684053246403363</v>
      </c>
      <c r="H84" s="60" t="str">
        <f t="shared" si="8"/>
        <v/>
      </c>
      <c r="I84" s="19"/>
      <c r="J84" s="40">
        <f t="shared" si="17"/>
        <v>-6.0147740820788442E-2</v>
      </c>
      <c r="K84" s="47">
        <v>20.960147740820787</v>
      </c>
      <c r="L84" s="47">
        <v>5.8378769300559241E-2</v>
      </c>
      <c r="M84" s="42">
        <f t="shared" si="14"/>
        <v>2.7852269946964203E-3</v>
      </c>
      <c r="N84" s="22">
        <f>(E84-K84)/L84</f>
        <v>-1.030301624056543</v>
      </c>
    </row>
    <row r="85" spans="1:14" ht="18.75" x14ac:dyDescent="0.35">
      <c r="A85" s="44" t="s">
        <v>31</v>
      </c>
      <c r="B85" s="2" t="s">
        <v>57</v>
      </c>
      <c r="C85" s="19" t="s">
        <v>50</v>
      </c>
      <c r="D85" s="21">
        <v>5.0559711409923729</v>
      </c>
      <c r="E85" s="19">
        <v>4.92</v>
      </c>
      <c r="F85" s="26">
        <f>(E85-D85)/D85</f>
        <v>-2.6893179806735387E-2</v>
      </c>
      <c r="G85" s="22">
        <f>(E85-D85)/(0.075*D85)</f>
        <v>-0.35857573075647187</v>
      </c>
      <c r="H85" s="60" t="str">
        <f t="shared" si="8"/>
        <v/>
      </c>
      <c r="I85" s="19"/>
      <c r="J85" s="26">
        <f t="shared" si="9"/>
        <v>-3.7299738486791197E-2</v>
      </c>
      <c r="K85" s="47">
        <v>5.1106249750743364</v>
      </c>
      <c r="L85" s="47">
        <v>0.1292310802072065</v>
      </c>
      <c r="M85" s="42">
        <f t="shared" si="14"/>
        <v>2.5286746892502474E-2</v>
      </c>
      <c r="N85" s="22">
        <f t="shared" si="11"/>
        <v>-1.4750706623259071</v>
      </c>
    </row>
    <row r="86" spans="1:14" ht="18.75" x14ac:dyDescent="0.35">
      <c r="A86" s="44" t="s">
        <v>32</v>
      </c>
      <c r="B86" s="2" t="s">
        <v>57</v>
      </c>
      <c r="C86" s="19" t="s">
        <v>50</v>
      </c>
      <c r="D86" s="21">
        <v>4.0534273858831273</v>
      </c>
      <c r="E86" s="19">
        <v>4</v>
      </c>
      <c r="F86" s="26">
        <f>(E86-D86)/D86</f>
        <v>-1.3180792647032216E-2</v>
      </c>
      <c r="G86" s="22">
        <f>(E86-D86)/(0.075*D86)</f>
        <v>-0.17574390196042955</v>
      </c>
      <c r="H86" s="60" t="str">
        <f t="shared" si="8"/>
        <v/>
      </c>
      <c r="I86" s="19"/>
      <c r="J86" s="26">
        <f t="shared" si="9"/>
        <v>-3.1888118561911143E-2</v>
      </c>
      <c r="K86" s="47">
        <v>4.1317538568560597</v>
      </c>
      <c r="L86" s="47">
        <v>9.928598085693488E-2</v>
      </c>
      <c r="M86" s="42">
        <f t="shared" si="14"/>
        <v>2.4029984431958324E-2</v>
      </c>
      <c r="N86" s="22">
        <f t="shared" si="11"/>
        <v>-1.3270137004126397</v>
      </c>
    </row>
    <row r="87" spans="1:14" x14ac:dyDescent="0.25">
      <c r="A87" s="46"/>
      <c r="B87" s="2"/>
      <c r="C87" s="28"/>
      <c r="F87" s="19"/>
      <c r="G87" s="26"/>
      <c r="H87" s="32"/>
      <c r="J87" s="42"/>
      <c r="M87" s="22"/>
    </row>
    <row r="89" spans="1:14" x14ac:dyDescent="0.25">
      <c r="F89" s="68" t="s">
        <v>58</v>
      </c>
      <c r="G89" s="68"/>
      <c r="H89" s="50">
        <f>COUNTA(G8:G86)</f>
        <v>39</v>
      </c>
    </row>
    <row r="90" spans="1:14" x14ac:dyDescent="0.25">
      <c r="F90" s="68" t="s">
        <v>59</v>
      </c>
      <c r="G90" s="68"/>
      <c r="H90" s="50">
        <f>COUNTIF(H8:H86,"=X")</f>
        <v>0</v>
      </c>
    </row>
    <row r="91" spans="1:14" x14ac:dyDescent="0.25">
      <c r="F91" s="68" t="s">
        <v>67</v>
      </c>
      <c r="G91" s="68"/>
      <c r="H91" s="50">
        <f>COUNTIF(H8:H86,"=XX")</f>
        <v>0</v>
      </c>
    </row>
  </sheetData>
  <sheetProtection password="DC07" sheet="1" objects="1" scenarios="1" selectLockedCells="1" selectUnlockedCells="1"/>
  <mergeCells count="9">
    <mergeCell ref="D1:E1"/>
    <mergeCell ref="F91:G91"/>
    <mergeCell ref="F3:H3"/>
    <mergeCell ref="J3:N3"/>
    <mergeCell ref="A7:D7"/>
    <mergeCell ref="A50:H50"/>
    <mergeCell ref="A63:G63"/>
    <mergeCell ref="F89:G89"/>
    <mergeCell ref="F90:G90"/>
  </mergeCells>
  <pageMargins left="0.75" right="0.75" top="1" bottom="1" header="0.5" footer="0.5"/>
  <pageSetup paperSize="9" scale="57" orientation="portrait" r:id="rId1"/>
  <headerFooter alignWithMargins="0">
    <oddHeader>&amp;CDefinitieve rapportering resultaten LABS 2012 - v1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6"/>
  <dimension ref="A1:O30"/>
  <sheetViews>
    <sheetView zoomScale="75" zoomScaleNormal="75" workbookViewId="0">
      <pane ySplit="5" topLeftCell="A6" activePane="bottomLeft" state="frozen"/>
      <selection activeCell="E3" sqref="E3"/>
      <selection pane="bottomLeft" activeCell="E3" sqref="E3"/>
    </sheetView>
  </sheetViews>
  <sheetFormatPr defaultRowHeight="15.75" x14ac:dyDescent="0.25"/>
  <cols>
    <col min="1" max="1" width="19.85546875" style="17" bestFit="1" customWidth="1"/>
    <col min="2" max="2" width="26.5703125" style="24" bestFit="1" customWidth="1"/>
    <col min="3" max="3" width="16.5703125" style="19" bestFit="1" customWidth="1"/>
    <col min="4" max="4" width="12.7109375" style="21" bestFit="1" customWidth="1"/>
    <col min="5" max="5" width="10.28515625" style="29" bestFit="1" customWidth="1"/>
    <col min="6" max="6" width="14.5703125" style="25" bestFit="1" customWidth="1"/>
    <col min="7" max="7" width="9.85546875" style="18" bestFit="1" customWidth="1"/>
    <col min="8" max="8" width="12.140625" style="19" bestFit="1" customWidth="1"/>
    <col min="9" max="9" width="9.140625" style="20"/>
    <col min="10" max="10" width="14.5703125" style="21" bestFit="1" customWidth="1"/>
    <col min="11" max="11" width="6" style="22" bestFit="1" customWidth="1"/>
    <col min="12" max="12" width="10.85546875" style="22" bestFit="1" customWidth="1"/>
    <col min="13" max="14" width="10.85546875" style="17" bestFit="1" customWidth="1"/>
    <col min="15" max="16384" width="9.140625" style="17"/>
  </cols>
  <sheetData>
    <row r="1" spans="1:15" x14ac:dyDescent="0.25">
      <c r="A1" s="1" t="s">
        <v>44</v>
      </c>
      <c r="B1" s="2"/>
      <c r="C1" s="3" t="s">
        <v>45</v>
      </c>
      <c r="D1" s="67" t="s">
        <v>68</v>
      </c>
      <c r="E1" s="67"/>
      <c r="F1" s="5">
        <v>5</v>
      </c>
    </row>
    <row r="2" spans="1:15" x14ac:dyDescent="0.25">
      <c r="B2" s="6"/>
      <c r="C2" s="23"/>
      <c r="D2" s="4"/>
      <c r="F2" s="5"/>
    </row>
    <row r="3" spans="1:15" ht="47.25" customHeight="1" x14ac:dyDescent="0.25">
      <c r="A3" s="52"/>
      <c r="B3" s="52"/>
      <c r="C3" s="52"/>
      <c r="D3" s="52"/>
      <c r="E3" s="52"/>
      <c r="F3" s="69" t="s">
        <v>60</v>
      </c>
      <c r="G3" s="69"/>
      <c r="H3" s="69"/>
      <c r="I3" s="53"/>
      <c r="J3" s="70" t="s">
        <v>61</v>
      </c>
      <c r="K3" s="70"/>
      <c r="L3" s="70"/>
      <c r="M3" s="70"/>
      <c r="N3" s="70"/>
      <c r="O3" s="22"/>
    </row>
    <row r="4" spans="1:15" s="9" customFormat="1" x14ac:dyDescent="0.25">
      <c r="A4" s="1" t="s">
        <v>0</v>
      </c>
      <c r="B4" s="6" t="s">
        <v>1</v>
      </c>
      <c r="C4" s="7" t="s">
        <v>2</v>
      </c>
      <c r="D4" s="8" t="s">
        <v>3</v>
      </c>
      <c r="E4" s="9" t="s">
        <v>4</v>
      </c>
      <c r="F4" s="10" t="s">
        <v>5</v>
      </c>
      <c r="G4" s="11" t="s">
        <v>9</v>
      </c>
      <c r="H4" s="12" t="s">
        <v>10</v>
      </c>
      <c r="I4" s="12"/>
      <c r="J4" s="10" t="s">
        <v>5</v>
      </c>
      <c r="K4" s="13" t="s">
        <v>6</v>
      </c>
      <c r="L4" s="12" t="s">
        <v>7</v>
      </c>
      <c r="M4" s="14" t="s">
        <v>8</v>
      </c>
      <c r="N4" s="12" t="s">
        <v>9</v>
      </c>
    </row>
    <row r="5" spans="1:15" s="9" customFormat="1" x14ac:dyDescent="0.25">
      <c r="A5" s="1"/>
      <c r="B5" s="6"/>
      <c r="C5" s="7"/>
      <c r="D5" s="15"/>
      <c r="F5" s="10" t="s">
        <v>11</v>
      </c>
      <c r="G5" s="10" t="s">
        <v>11</v>
      </c>
      <c r="J5" s="10" t="s">
        <v>51</v>
      </c>
      <c r="K5" s="13"/>
      <c r="L5" s="12" t="s">
        <v>52</v>
      </c>
      <c r="M5" s="12" t="s">
        <v>52</v>
      </c>
      <c r="N5" s="12" t="s">
        <v>52</v>
      </c>
    </row>
    <row r="6" spans="1:15" x14ac:dyDescent="0.25">
      <c r="E6" s="25"/>
      <c r="F6" s="17"/>
      <c r="G6" s="17"/>
      <c r="H6" s="25"/>
      <c r="I6" s="25"/>
      <c r="J6" s="18"/>
      <c r="K6" s="19"/>
      <c r="L6" s="20"/>
      <c r="M6" s="21"/>
      <c r="N6" s="22"/>
    </row>
    <row r="7" spans="1:15" x14ac:dyDescent="0.25">
      <c r="A7" s="71" t="s">
        <v>46</v>
      </c>
      <c r="B7" s="71"/>
      <c r="C7" s="71"/>
      <c r="D7" s="71"/>
      <c r="E7" s="25"/>
      <c r="F7" s="17"/>
      <c r="G7" s="17"/>
      <c r="H7" s="25"/>
      <c r="I7" s="25"/>
      <c r="J7" s="26"/>
      <c r="K7" s="19"/>
      <c r="L7" s="20"/>
      <c r="M7" s="21"/>
      <c r="N7" s="22"/>
    </row>
    <row r="8" spans="1:15" ht="13.5" customHeight="1" x14ac:dyDescent="0.25">
      <c r="A8" s="1" t="s">
        <v>13</v>
      </c>
      <c r="B8" s="27" t="s">
        <v>14</v>
      </c>
      <c r="C8" s="28" t="s">
        <v>15</v>
      </c>
      <c r="D8" s="55">
        <v>4.95</v>
      </c>
      <c r="E8" s="55">
        <v>5.6909999999999998</v>
      </c>
      <c r="F8" s="38">
        <f>(E8-D8)/D8</f>
        <v>0.14969696969696963</v>
      </c>
      <c r="G8" s="22">
        <f>(E8-D8)/(D8*0.04)</f>
        <v>3.7424242424242404</v>
      </c>
      <c r="H8" s="60" t="str">
        <f t="shared" ref="H8:H24" si="0">IF(ABS(G8)&gt;2,IF(ABS(G8)&gt;3,"XX","X"),"")</f>
        <v>XX</v>
      </c>
      <c r="I8" s="29"/>
      <c r="J8" s="30"/>
      <c r="K8" s="31"/>
      <c r="L8" s="20"/>
      <c r="M8" s="21"/>
      <c r="N8" s="22"/>
    </row>
    <row r="9" spans="1:15" x14ac:dyDescent="0.25">
      <c r="A9" s="1" t="s">
        <v>16</v>
      </c>
      <c r="B9" s="27" t="s">
        <v>17</v>
      </c>
      <c r="C9" s="28" t="s">
        <v>18</v>
      </c>
      <c r="D9" s="21">
        <v>131.25</v>
      </c>
      <c r="E9" s="55">
        <v>129.9</v>
      </c>
      <c r="F9" s="40">
        <f>E9-D9</f>
        <v>-1.3499999999999943</v>
      </c>
      <c r="G9" s="22">
        <f>(E9-D9)/1</f>
        <v>-1.3499999999999943</v>
      </c>
      <c r="H9" s="60" t="str">
        <f t="shared" si="0"/>
        <v/>
      </c>
      <c r="I9" s="32"/>
      <c r="J9" s="32"/>
      <c r="K9" s="31"/>
      <c r="L9" s="20"/>
      <c r="M9" s="21"/>
      <c r="N9" s="22"/>
    </row>
    <row r="10" spans="1:15" x14ac:dyDescent="0.25">
      <c r="A10" s="1"/>
      <c r="B10" s="27"/>
      <c r="C10" s="28"/>
      <c r="D10" s="17"/>
      <c r="E10" s="17"/>
      <c r="F10" s="37"/>
      <c r="G10" s="22"/>
      <c r="H10" s="60" t="str">
        <f t="shared" si="0"/>
        <v/>
      </c>
      <c r="I10" s="29"/>
      <c r="J10" s="30"/>
      <c r="K10" s="19"/>
      <c r="L10" s="20"/>
      <c r="M10" s="21"/>
      <c r="N10" s="22"/>
    </row>
    <row r="11" spans="1:15" x14ac:dyDescent="0.25">
      <c r="A11" s="33" t="s">
        <v>19</v>
      </c>
      <c r="B11" s="34" t="s">
        <v>20</v>
      </c>
      <c r="C11" s="35" t="s">
        <v>21</v>
      </c>
      <c r="D11" s="32">
        <v>5.93</v>
      </c>
      <c r="E11" s="55">
        <v>6.3319999999999999</v>
      </c>
      <c r="F11" s="38">
        <f>(E11-D11)/D11</f>
        <v>6.779089376053965E-2</v>
      </c>
      <c r="G11" s="22">
        <f>(E11-D11)/((12.5-0.53*D11)/2/100*D11)</f>
        <v>1.4489723046785792</v>
      </c>
      <c r="H11" s="60" t="str">
        <f t="shared" si="0"/>
        <v/>
      </c>
      <c r="I11" s="21"/>
      <c r="J11" s="30"/>
      <c r="K11" s="19"/>
      <c r="L11" s="20"/>
      <c r="M11" s="21"/>
      <c r="N11" s="22"/>
    </row>
    <row r="12" spans="1:15" x14ac:dyDescent="0.25">
      <c r="A12" s="33"/>
      <c r="B12" s="34" t="s">
        <v>20</v>
      </c>
      <c r="C12" s="35" t="s">
        <v>21</v>
      </c>
      <c r="D12" s="32">
        <v>5.98</v>
      </c>
      <c r="E12" s="63">
        <v>5.915</v>
      </c>
      <c r="F12" s="38">
        <f t="shared" ref="F12:F16" si="1">(E12-D12)/D12</f>
        <v>-1.0869565217391368E-2</v>
      </c>
      <c r="G12" s="22">
        <f>(E12-D12)/((12.5-0.53*D12)/2/100*D12)</f>
        <v>-0.23298748670806527</v>
      </c>
      <c r="H12" s="60" t="str">
        <f t="shared" si="0"/>
        <v/>
      </c>
      <c r="I12" s="21"/>
      <c r="J12" s="30"/>
      <c r="K12" s="19"/>
      <c r="L12" s="20"/>
      <c r="M12" s="21"/>
      <c r="N12" s="22"/>
    </row>
    <row r="13" spans="1:15" s="20" customFormat="1" x14ac:dyDescent="0.25">
      <c r="A13" s="36"/>
      <c r="B13" s="34" t="s">
        <v>20</v>
      </c>
      <c r="C13" s="35" t="s">
        <v>21</v>
      </c>
      <c r="D13" s="32">
        <v>5.97</v>
      </c>
      <c r="E13" s="55">
        <v>5.9429999999999996</v>
      </c>
      <c r="F13" s="38">
        <f t="shared" ref="F13" si="2">(E13-D13)/D13</f>
        <v>-4.5226130653266564E-3</v>
      </c>
      <c r="G13" s="22">
        <f>(E13-D13)/((12.5-0.53*D13)/2/100*D13)</f>
        <v>-9.6886493328477291E-2</v>
      </c>
      <c r="H13" s="60" t="str">
        <f t="shared" si="0"/>
        <v/>
      </c>
      <c r="I13" s="21"/>
      <c r="J13" s="30"/>
      <c r="K13" s="19"/>
      <c r="M13" s="21"/>
      <c r="N13" s="22"/>
    </row>
    <row r="14" spans="1:15" s="20" customFormat="1" x14ac:dyDescent="0.25">
      <c r="A14" s="36"/>
      <c r="B14" s="34"/>
      <c r="C14" s="35"/>
      <c r="D14" s="32"/>
      <c r="E14" s="32"/>
      <c r="F14" s="38"/>
      <c r="G14" s="22"/>
      <c r="H14" s="60" t="str">
        <f t="shared" si="0"/>
        <v/>
      </c>
      <c r="I14" s="21"/>
      <c r="J14" s="30"/>
      <c r="K14" s="19"/>
      <c r="M14" s="21"/>
      <c r="N14" s="22"/>
    </row>
    <row r="15" spans="1:15" s="20" customFormat="1" x14ac:dyDescent="0.25">
      <c r="A15" s="33" t="s">
        <v>22</v>
      </c>
      <c r="B15" s="34" t="s">
        <v>20</v>
      </c>
      <c r="C15" s="35" t="s">
        <v>21</v>
      </c>
      <c r="D15" s="32">
        <v>10.85</v>
      </c>
      <c r="E15" s="63">
        <v>11.455</v>
      </c>
      <c r="F15" s="38">
        <f t="shared" si="1"/>
        <v>5.576036866359451E-2</v>
      </c>
      <c r="G15" s="22">
        <f>(E15-D15)/((12.5-0.53*D15)/2/100*D15)</f>
        <v>1.6522814627333733</v>
      </c>
      <c r="H15" s="60" t="str">
        <f t="shared" si="0"/>
        <v/>
      </c>
      <c r="I15" s="21"/>
      <c r="J15" s="30"/>
      <c r="K15" s="19"/>
      <c r="M15" s="21"/>
      <c r="N15" s="22"/>
    </row>
    <row r="16" spans="1:15" s="20" customFormat="1" x14ac:dyDescent="0.25">
      <c r="A16" s="33"/>
      <c r="B16" s="34" t="s">
        <v>20</v>
      </c>
      <c r="C16" s="35" t="s">
        <v>21</v>
      </c>
      <c r="D16" s="32">
        <v>10.81</v>
      </c>
      <c r="E16" s="55">
        <v>10.816000000000001</v>
      </c>
      <c r="F16" s="38">
        <f t="shared" si="1"/>
        <v>5.550416281221302E-4</v>
      </c>
      <c r="G16" s="22">
        <f>(E16-D16)/((12.5-0.53*D16)/2/100*D16)</f>
        <v>1.6395398647765524E-2</v>
      </c>
      <c r="H16" s="60" t="str">
        <f t="shared" si="0"/>
        <v/>
      </c>
      <c r="I16" s="21"/>
      <c r="J16" s="30"/>
      <c r="K16" s="19"/>
      <c r="M16" s="21"/>
      <c r="N16" s="22"/>
    </row>
    <row r="17" spans="1:14" s="20" customFormat="1" x14ac:dyDescent="0.25">
      <c r="A17" s="36"/>
      <c r="B17" s="34" t="s">
        <v>20</v>
      </c>
      <c r="C17" s="35" t="s">
        <v>21</v>
      </c>
      <c r="D17" s="32">
        <v>10.91</v>
      </c>
      <c r="E17" s="55">
        <v>11.151</v>
      </c>
      <c r="F17" s="38">
        <f t="shared" ref="F17" si="3">(E17-D17)/D17</f>
        <v>2.2089825847845981E-2</v>
      </c>
      <c r="G17" s="22">
        <f>(E17-D17)/((12.5-0.53*D17)/2/100*D17)</f>
        <v>0.65766038518677461</v>
      </c>
      <c r="H17" s="60" t="str">
        <f t="shared" si="0"/>
        <v/>
      </c>
      <c r="I17" s="19"/>
      <c r="J17" s="37"/>
      <c r="K17" s="19"/>
      <c r="M17" s="21"/>
      <c r="N17" s="22"/>
    </row>
    <row r="18" spans="1:14" s="20" customFormat="1" x14ac:dyDescent="0.25">
      <c r="A18" s="36"/>
      <c r="B18" s="34"/>
      <c r="C18" s="35"/>
      <c r="D18" s="17"/>
      <c r="E18" s="17"/>
      <c r="F18" s="37"/>
      <c r="G18" s="22"/>
      <c r="H18" s="60" t="str">
        <f t="shared" si="0"/>
        <v/>
      </c>
      <c r="I18" s="19"/>
      <c r="J18" s="37"/>
      <c r="K18" s="19"/>
      <c r="M18" s="21"/>
      <c r="N18" s="22"/>
    </row>
    <row r="19" spans="1:14" s="20" customFormat="1" x14ac:dyDescent="0.25">
      <c r="A19" s="36"/>
      <c r="B19" s="34"/>
      <c r="C19" s="35"/>
      <c r="D19" s="17"/>
      <c r="E19" s="17"/>
      <c r="F19" s="37"/>
      <c r="G19" s="22"/>
      <c r="H19" s="60" t="str">
        <f t="shared" si="0"/>
        <v/>
      </c>
      <c r="I19" s="19"/>
      <c r="J19" s="37"/>
      <c r="K19" s="19"/>
      <c r="M19" s="21"/>
      <c r="N19" s="22"/>
    </row>
    <row r="20" spans="1:14" s="20" customFormat="1" ht="18" x14ac:dyDescent="0.25">
      <c r="A20" s="9" t="s">
        <v>23</v>
      </c>
      <c r="B20" s="24"/>
      <c r="C20" s="19" t="s">
        <v>53</v>
      </c>
      <c r="D20" s="21">
        <v>10.220000000000001</v>
      </c>
      <c r="E20" s="59">
        <v>9.3190000000000008</v>
      </c>
      <c r="F20" s="38">
        <f>(E20-D20)/D20</f>
        <v>-8.8160469667318955E-2</v>
      </c>
      <c r="G20" s="22">
        <f>(E20-D20)/(D20*0.075)</f>
        <v>-1.175472928897586</v>
      </c>
      <c r="H20" s="60" t="str">
        <f t="shared" si="0"/>
        <v/>
      </c>
      <c r="I20" s="32"/>
      <c r="J20" s="30"/>
      <c r="K20" s="31"/>
      <c r="M20" s="21"/>
      <c r="N20" s="22"/>
    </row>
    <row r="21" spans="1:14" s="20" customFormat="1" ht="18" customHeight="1" x14ac:dyDescent="0.25">
      <c r="A21" s="17"/>
      <c r="B21" s="24"/>
      <c r="C21" s="19"/>
      <c r="D21" s="32"/>
      <c r="E21" s="32"/>
      <c r="F21" s="38"/>
      <c r="G21" s="22"/>
      <c r="H21" s="60" t="str">
        <f t="shared" si="0"/>
        <v/>
      </c>
      <c r="I21" s="32"/>
      <c r="J21" s="38"/>
      <c r="K21" s="19"/>
      <c r="M21" s="21"/>
      <c r="N21" s="22"/>
    </row>
    <row r="22" spans="1:14" s="20" customFormat="1" ht="18" customHeight="1" x14ac:dyDescent="0.25">
      <c r="A22" s="17"/>
      <c r="B22" s="24"/>
      <c r="C22" s="19"/>
      <c r="D22" s="17"/>
      <c r="E22" s="17"/>
      <c r="F22" s="37"/>
      <c r="G22" s="22"/>
      <c r="H22" s="60" t="str">
        <f t="shared" si="0"/>
        <v/>
      </c>
      <c r="I22" s="32"/>
      <c r="J22" s="38"/>
      <c r="K22" s="19"/>
      <c r="M22" s="21"/>
      <c r="N22" s="22"/>
    </row>
    <row r="23" spans="1:14" s="20" customFormat="1" x14ac:dyDescent="0.25">
      <c r="A23" s="17"/>
      <c r="B23" s="24"/>
      <c r="C23" s="19"/>
      <c r="D23" s="19"/>
      <c r="E23" s="58"/>
      <c r="F23" s="57"/>
      <c r="G23" s="22"/>
      <c r="H23" s="60" t="str">
        <f t="shared" si="0"/>
        <v/>
      </c>
      <c r="I23" s="29"/>
      <c r="J23" s="38"/>
      <c r="K23" s="19"/>
      <c r="M23" s="21"/>
      <c r="N23" s="22"/>
    </row>
    <row r="24" spans="1:14" s="22" customFormat="1" x14ac:dyDescent="0.25">
      <c r="A24" s="36"/>
      <c r="B24" s="34"/>
      <c r="C24" s="35"/>
      <c r="E24" s="39"/>
      <c r="H24" s="60" t="str">
        <f t="shared" si="0"/>
        <v/>
      </c>
      <c r="I24" s="39"/>
      <c r="J24" s="21"/>
      <c r="K24" s="21"/>
      <c r="L24" s="20"/>
      <c r="M24" s="21"/>
    </row>
    <row r="25" spans="1:14" x14ac:dyDescent="0.25">
      <c r="E25" s="25"/>
      <c r="F25" s="17"/>
      <c r="G25" s="17"/>
      <c r="H25" s="25"/>
      <c r="I25" s="25"/>
      <c r="J25" s="18"/>
      <c r="K25" s="19"/>
      <c r="L25" s="20"/>
      <c r="M25" s="21"/>
      <c r="N25" s="22"/>
    </row>
    <row r="26" spans="1:14" x14ac:dyDescent="0.25">
      <c r="A26" s="46"/>
      <c r="B26" s="2"/>
      <c r="C26" s="28"/>
      <c r="F26" s="19"/>
      <c r="G26" s="26"/>
      <c r="H26" s="32"/>
      <c r="J26" s="42"/>
      <c r="M26" s="22"/>
    </row>
    <row r="28" spans="1:14" x14ac:dyDescent="0.25">
      <c r="F28" s="68" t="s">
        <v>58</v>
      </c>
      <c r="G28" s="68"/>
      <c r="H28" s="50">
        <f>COUNTA(G8:G25)</f>
        <v>9</v>
      </c>
    </row>
    <row r="29" spans="1:14" x14ac:dyDescent="0.25">
      <c r="F29" s="68" t="s">
        <v>59</v>
      </c>
      <c r="G29" s="68"/>
      <c r="H29" s="50">
        <f>COUNTIF(H8:H25,"=X")</f>
        <v>0</v>
      </c>
    </row>
    <row r="30" spans="1:14" x14ac:dyDescent="0.25">
      <c r="F30" s="68" t="s">
        <v>67</v>
      </c>
      <c r="G30" s="68"/>
      <c r="H30" s="50">
        <f>COUNTIF(H8:H25,"=XX")</f>
        <v>1</v>
      </c>
    </row>
  </sheetData>
  <sheetProtection password="DC07" sheet="1" objects="1" scenarios="1" selectLockedCells="1" selectUnlockedCells="1"/>
  <mergeCells count="7">
    <mergeCell ref="D1:E1"/>
    <mergeCell ref="F30:G30"/>
    <mergeCell ref="F3:H3"/>
    <mergeCell ref="J3:N3"/>
    <mergeCell ref="A7:D7"/>
    <mergeCell ref="F28:G28"/>
    <mergeCell ref="F29:G29"/>
  </mergeCells>
  <pageMargins left="0.75" right="0.75" top="1" bottom="1" header="0.5" footer="0.5"/>
  <pageSetup paperSize="9" scale="57" orientation="portrait" r:id="rId1"/>
  <headerFooter alignWithMargins="0">
    <oddHeader>&amp;CDefinitieve rapportering resultaten LABS 2012 - v1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O91"/>
  <sheetViews>
    <sheetView zoomScale="75" zoomScaleNormal="75" workbookViewId="0">
      <pane ySplit="5" topLeftCell="A33" activePane="bottomLeft" state="frozen"/>
      <selection activeCell="E3" sqref="E3"/>
      <selection pane="bottomLeft" activeCell="D51" sqref="D51:D60"/>
    </sheetView>
  </sheetViews>
  <sheetFormatPr defaultRowHeight="15.75" x14ac:dyDescent="0.25"/>
  <cols>
    <col min="1" max="1" width="19.85546875" style="17" bestFit="1" customWidth="1"/>
    <col min="2" max="2" width="26.5703125" style="24" bestFit="1" customWidth="1"/>
    <col min="3" max="3" width="16.5703125" style="19" bestFit="1" customWidth="1"/>
    <col min="4" max="4" width="12.7109375" style="21" bestFit="1" customWidth="1"/>
    <col min="5" max="5" width="10.28515625" style="29" bestFit="1" customWidth="1"/>
    <col min="6" max="6" width="17.28515625" style="25" bestFit="1" customWidth="1"/>
    <col min="7" max="7" width="9.85546875" style="18" bestFit="1" customWidth="1"/>
    <col min="8" max="8" width="12.140625" style="19" bestFit="1" customWidth="1"/>
    <col min="9" max="9" width="9.140625" style="20"/>
    <col min="10" max="10" width="14.5703125" style="21" bestFit="1" customWidth="1"/>
    <col min="11" max="11" width="7.5703125" style="22" bestFit="1" customWidth="1"/>
    <col min="12" max="12" width="10.85546875" style="22" bestFit="1" customWidth="1"/>
    <col min="13" max="14" width="10.85546875" style="17" bestFit="1" customWidth="1"/>
    <col min="15" max="16384" width="9.140625" style="17"/>
  </cols>
  <sheetData>
    <row r="1" spans="1:15" x14ac:dyDescent="0.25">
      <c r="A1" s="1" t="s">
        <v>44</v>
      </c>
      <c r="B1" s="2"/>
      <c r="C1" s="3" t="s">
        <v>45</v>
      </c>
      <c r="D1" s="67" t="s">
        <v>68</v>
      </c>
      <c r="E1" s="67"/>
      <c r="F1" s="5">
        <v>6</v>
      </c>
    </row>
    <row r="2" spans="1:15" x14ac:dyDescent="0.25">
      <c r="B2" s="6"/>
      <c r="C2" s="23"/>
      <c r="D2" s="4"/>
      <c r="F2" s="5"/>
    </row>
    <row r="3" spans="1:15" ht="47.25" customHeight="1" x14ac:dyDescent="0.25">
      <c r="A3" s="52"/>
      <c r="B3" s="52"/>
      <c r="C3" s="52"/>
      <c r="D3" s="52"/>
      <c r="E3" s="52"/>
      <c r="F3" s="69" t="s">
        <v>60</v>
      </c>
      <c r="G3" s="69"/>
      <c r="H3" s="69"/>
      <c r="I3" s="53"/>
      <c r="J3" s="70" t="s">
        <v>61</v>
      </c>
      <c r="K3" s="70"/>
      <c r="L3" s="70"/>
      <c r="M3" s="70"/>
      <c r="N3" s="70"/>
      <c r="O3" s="22"/>
    </row>
    <row r="4" spans="1:15" s="9" customFormat="1" x14ac:dyDescent="0.25">
      <c r="A4" s="1" t="s">
        <v>0</v>
      </c>
      <c r="B4" s="6" t="s">
        <v>1</v>
      </c>
      <c r="C4" s="7" t="s">
        <v>2</v>
      </c>
      <c r="D4" s="8" t="s">
        <v>3</v>
      </c>
      <c r="E4" s="9" t="s">
        <v>4</v>
      </c>
      <c r="F4" s="10" t="s">
        <v>5</v>
      </c>
      <c r="G4" s="11" t="s">
        <v>9</v>
      </c>
      <c r="H4" s="12" t="s">
        <v>10</v>
      </c>
      <c r="I4" s="12"/>
      <c r="J4" s="10" t="s">
        <v>5</v>
      </c>
      <c r="K4" s="13" t="s">
        <v>6</v>
      </c>
      <c r="L4" s="12" t="s">
        <v>7</v>
      </c>
      <c r="M4" s="14" t="s">
        <v>8</v>
      </c>
      <c r="N4" s="12" t="s">
        <v>9</v>
      </c>
    </row>
    <row r="5" spans="1:15" s="9" customFormat="1" x14ac:dyDescent="0.25">
      <c r="A5" s="1"/>
      <c r="B5" s="6"/>
      <c r="C5" s="7"/>
      <c r="D5" s="15"/>
      <c r="F5" s="10" t="s">
        <v>11</v>
      </c>
      <c r="G5" s="10" t="s">
        <v>11</v>
      </c>
      <c r="J5" s="10" t="s">
        <v>51</v>
      </c>
      <c r="K5" s="13"/>
      <c r="L5" s="12" t="s">
        <v>52</v>
      </c>
      <c r="M5" s="12" t="s">
        <v>52</v>
      </c>
      <c r="N5" s="12" t="s">
        <v>52</v>
      </c>
    </row>
    <row r="6" spans="1:15" x14ac:dyDescent="0.25">
      <c r="E6" s="25"/>
      <c r="F6" s="17"/>
      <c r="G6" s="17"/>
      <c r="H6" s="25"/>
      <c r="I6" s="25"/>
      <c r="J6" s="18"/>
      <c r="K6" s="19"/>
      <c r="L6" s="20"/>
      <c r="M6" s="21"/>
      <c r="N6" s="22"/>
    </row>
    <row r="7" spans="1:15" x14ac:dyDescent="0.25">
      <c r="A7" s="71" t="s">
        <v>46</v>
      </c>
      <c r="B7" s="71"/>
      <c r="C7" s="71"/>
      <c r="D7" s="71"/>
      <c r="E7" s="25"/>
      <c r="F7" s="17"/>
      <c r="G7" s="17"/>
      <c r="H7" s="25"/>
      <c r="I7" s="25"/>
      <c r="J7" s="26"/>
      <c r="K7" s="19"/>
      <c r="L7" s="20"/>
      <c r="M7" s="21"/>
      <c r="N7" s="22"/>
    </row>
    <row r="8" spans="1:15" ht="13.5" customHeight="1" x14ac:dyDescent="0.25">
      <c r="A8" s="1" t="s">
        <v>13</v>
      </c>
      <c r="B8" s="27" t="s">
        <v>14</v>
      </c>
      <c r="C8" s="28" t="s">
        <v>15</v>
      </c>
      <c r="D8" s="21">
        <v>60</v>
      </c>
      <c r="E8" s="65">
        <v>60.32</v>
      </c>
      <c r="F8" s="38">
        <f>(E8-D8)/D8</f>
        <v>5.3333333333333384E-3</v>
      </c>
      <c r="G8" s="22">
        <f>(E8-D8)/(D8*0.04)</f>
        <v>0.13333333333333347</v>
      </c>
      <c r="H8" s="60" t="str">
        <f t="shared" ref="H8:H48" si="0">IF(ABS(G8)&gt;2,IF(ABS(G8)&gt;3,"XX","X"),"")</f>
        <v/>
      </c>
      <c r="I8" s="29"/>
      <c r="J8" s="30"/>
      <c r="K8" s="31"/>
      <c r="L8" s="20"/>
      <c r="M8" s="21"/>
      <c r="N8" s="22"/>
    </row>
    <row r="9" spans="1:15" x14ac:dyDescent="0.25">
      <c r="A9" s="1" t="s">
        <v>16</v>
      </c>
      <c r="B9" s="27" t="s">
        <v>17</v>
      </c>
      <c r="C9" s="28" t="s">
        <v>18</v>
      </c>
      <c r="D9" s="21">
        <v>129.34</v>
      </c>
      <c r="E9" s="65">
        <v>130.69999999999999</v>
      </c>
      <c r="F9" s="40">
        <f>E9-D9</f>
        <v>1.3599999999999852</v>
      </c>
      <c r="G9" s="22">
        <f>(E9-D9)/1</f>
        <v>1.3599999999999852</v>
      </c>
      <c r="H9" s="60" t="str">
        <f t="shared" si="0"/>
        <v/>
      </c>
      <c r="I9" s="32"/>
      <c r="J9" s="32"/>
      <c r="K9" s="31"/>
      <c r="L9" s="20"/>
      <c r="M9" s="21"/>
      <c r="N9" s="22"/>
    </row>
    <row r="10" spans="1:15" x14ac:dyDescent="0.25">
      <c r="A10" s="1"/>
      <c r="B10" s="27"/>
      <c r="C10" s="28"/>
      <c r="D10" s="17"/>
      <c r="E10" s="17"/>
      <c r="F10" s="37"/>
      <c r="G10" s="22"/>
      <c r="H10" s="60" t="str">
        <f t="shared" si="0"/>
        <v/>
      </c>
      <c r="I10" s="29"/>
      <c r="J10" s="30"/>
      <c r="K10" s="19"/>
      <c r="L10" s="20"/>
      <c r="M10" s="21"/>
      <c r="N10" s="22"/>
    </row>
    <row r="11" spans="1:15" x14ac:dyDescent="0.25">
      <c r="A11" s="33" t="s">
        <v>19</v>
      </c>
      <c r="B11" s="34" t="s">
        <v>20</v>
      </c>
      <c r="C11" s="35" t="s">
        <v>21</v>
      </c>
      <c r="D11" s="32">
        <v>5.91</v>
      </c>
      <c r="E11" s="65">
        <v>6.26</v>
      </c>
      <c r="F11" s="38">
        <f>(E11-D11)/D11</f>
        <v>5.9221658206429717E-2</v>
      </c>
      <c r="G11" s="22">
        <f>(E11-D11)/((12.5-0.53*D11)/2/100*D11)</f>
        <v>1.2643799055569611</v>
      </c>
      <c r="H11" s="60" t="str">
        <f t="shared" si="0"/>
        <v/>
      </c>
      <c r="I11" s="21"/>
      <c r="J11" s="30"/>
      <c r="K11" s="19"/>
      <c r="L11" s="20"/>
      <c r="M11" s="21"/>
      <c r="N11" s="22"/>
    </row>
    <row r="12" spans="1:15" x14ac:dyDescent="0.25">
      <c r="A12" s="33"/>
      <c r="B12" s="34" t="s">
        <v>20</v>
      </c>
      <c r="C12" s="35" t="s">
        <v>21</v>
      </c>
      <c r="D12" s="32">
        <v>6</v>
      </c>
      <c r="E12" s="65">
        <v>6.09</v>
      </c>
      <c r="F12" s="38">
        <f t="shared" ref="F12:F16" si="1">(E12-D12)/D12</f>
        <v>1.4999999999999977E-2</v>
      </c>
      <c r="G12" s="22">
        <f>(E12-D12)/((12.5-0.53*D12)/2/100*D12)</f>
        <v>0.32188841201716684</v>
      </c>
      <c r="H12" s="60" t="str">
        <f t="shared" si="0"/>
        <v/>
      </c>
      <c r="I12" s="21"/>
      <c r="J12" s="30"/>
      <c r="K12" s="19"/>
      <c r="L12" s="20"/>
      <c r="M12" s="21"/>
      <c r="N12" s="22"/>
    </row>
    <row r="13" spans="1:15" s="20" customFormat="1" x14ac:dyDescent="0.25">
      <c r="A13" s="36"/>
      <c r="B13" s="34" t="s">
        <v>20</v>
      </c>
      <c r="C13" s="35" t="s">
        <v>21</v>
      </c>
      <c r="D13" s="32"/>
      <c r="E13" s="32"/>
      <c r="F13" s="38"/>
      <c r="G13" s="22"/>
      <c r="H13" s="60" t="str">
        <f t="shared" si="0"/>
        <v/>
      </c>
      <c r="I13" s="21"/>
      <c r="J13" s="30"/>
      <c r="K13" s="19"/>
      <c r="M13" s="21"/>
      <c r="N13" s="22"/>
    </row>
    <row r="14" spans="1:15" s="20" customFormat="1" x14ac:dyDescent="0.25">
      <c r="A14" s="36"/>
      <c r="B14" s="34"/>
      <c r="C14" s="35"/>
      <c r="D14" s="32"/>
      <c r="E14" s="32"/>
      <c r="F14" s="38"/>
      <c r="G14" s="22"/>
      <c r="H14" s="60" t="str">
        <f t="shared" si="0"/>
        <v/>
      </c>
      <c r="I14" s="21"/>
      <c r="J14" s="30"/>
      <c r="K14" s="19"/>
      <c r="M14" s="21"/>
      <c r="N14" s="22"/>
    </row>
    <row r="15" spans="1:15" s="20" customFormat="1" x14ac:dyDescent="0.25">
      <c r="A15" s="33" t="s">
        <v>22</v>
      </c>
      <c r="B15" s="34" t="s">
        <v>20</v>
      </c>
      <c r="C15" s="35" t="s">
        <v>21</v>
      </c>
      <c r="D15" s="32">
        <v>10.75</v>
      </c>
      <c r="E15" s="65">
        <v>11.18</v>
      </c>
      <c r="F15" s="38">
        <f t="shared" si="1"/>
        <v>3.9999999999999973E-2</v>
      </c>
      <c r="G15" s="22">
        <f>(E15-D15)/((12.5-0.53*D15)/2/100*D15)</f>
        <v>1.1760382212421898</v>
      </c>
      <c r="H15" s="60" t="str">
        <f t="shared" si="0"/>
        <v/>
      </c>
      <c r="I15" s="21"/>
      <c r="J15" s="30"/>
      <c r="K15" s="19"/>
      <c r="M15" s="21"/>
      <c r="N15" s="22"/>
    </row>
    <row r="16" spans="1:15" s="20" customFormat="1" x14ac:dyDescent="0.25">
      <c r="A16" s="33"/>
      <c r="B16" s="34" t="s">
        <v>20</v>
      </c>
      <c r="C16" s="35" t="s">
        <v>21</v>
      </c>
      <c r="D16" s="32">
        <v>10.93</v>
      </c>
      <c r="E16" s="65">
        <v>10.99</v>
      </c>
      <c r="F16" s="38">
        <f t="shared" si="1"/>
        <v>5.4894784995425895E-3</v>
      </c>
      <c r="G16" s="22">
        <f>(E16-D16)/((12.5-0.53*D16)/2/100*D16)</f>
        <v>0.16369156564066703</v>
      </c>
      <c r="H16" s="60" t="str">
        <f t="shared" si="0"/>
        <v/>
      </c>
      <c r="I16" s="21"/>
      <c r="J16" s="30"/>
      <c r="K16" s="19"/>
      <c r="M16" s="21"/>
      <c r="N16" s="22"/>
    </row>
    <row r="17" spans="1:14" s="20" customFormat="1" x14ac:dyDescent="0.25">
      <c r="A17" s="36"/>
      <c r="B17" s="34" t="s">
        <v>20</v>
      </c>
      <c r="C17" s="35" t="s">
        <v>21</v>
      </c>
      <c r="D17" s="32"/>
      <c r="E17" s="32"/>
      <c r="F17" s="38"/>
      <c r="G17" s="22"/>
      <c r="H17" s="60" t="str">
        <f t="shared" si="0"/>
        <v/>
      </c>
      <c r="I17" s="19"/>
      <c r="J17" s="37"/>
      <c r="K17" s="19"/>
      <c r="M17" s="21"/>
      <c r="N17" s="22"/>
    </row>
    <row r="18" spans="1:14" s="20" customFormat="1" x14ac:dyDescent="0.25">
      <c r="A18" s="36"/>
      <c r="B18" s="34"/>
      <c r="C18" s="35"/>
      <c r="D18" s="17"/>
      <c r="E18" s="17"/>
      <c r="F18" s="37"/>
      <c r="G18" s="22"/>
      <c r="H18" s="60" t="str">
        <f t="shared" si="0"/>
        <v/>
      </c>
      <c r="I18" s="19"/>
      <c r="J18" s="37"/>
      <c r="K18" s="19"/>
      <c r="M18" s="21"/>
      <c r="N18" s="22"/>
    </row>
    <row r="19" spans="1:14" s="20" customFormat="1" x14ac:dyDescent="0.25">
      <c r="A19" s="36"/>
      <c r="B19" s="34"/>
      <c r="C19" s="35"/>
      <c r="D19" s="17"/>
      <c r="E19" s="17"/>
      <c r="F19" s="37"/>
      <c r="G19" s="22"/>
      <c r="H19" s="60" t="str">
        <f t="shared" si="0"/>
        <v/>
      </c>
      <c r="I19" s="19"/>
      <c r="J19" s="37"/>
      <c r="K19" s="19"/>
      <c r="M19" s="21"/>
      <c r="N19" s="22"/>
    </row>
    <row r="20" spans="1:14" s="20" customFormat="1" ht="18" x14ac:dyDescent="0.25">
      <c r="A20" s="9" t="s">
        <v>23</v>
      </c>
      <c r="B20" s="24"/>
      <c r="C20" s="19" t="s">
        <v>53</v>
      </c>
      <c r="D20" s="21">
        <v>10.220000000000001</v>
      </c>
      <c r="E20" s="65">
        <v>9.89</v>
      </c>
      <c r="F20" s="38">
        <f>(E20-D20)/D20</f>
        <v>-3.2289628180039144E-2</v>
      </c>
      <c r="G20" s="22">
        <f>(E20-D20)/(D20*0.075)</f>
        <v>-0.43052837573385522</v>
      </c>
      <c r="H20" s="60" t="str">
        <f t="shared" si="0"/>
        <v/>
      </c>
      <c r="I20" s="32"/>
      <c r="J20" s="30"/>
      <c r="K20" s="31"/>
      <c r="M20" s="21"/>
      <c r="N20" s="22"/>
    </row>
    <row r="21" spans="1:14" s="20" customFormat="1" ht="18" customHeight="1" x14ac:dyDescent="0.25">
      <c r="A21" s="17"/>
      <c r="B21" s="24"/>
      <c r="C21" s="19"/>
      <c r="D21" s="32"/>
      <c r="E21" s="32"/>
      <c r="F21" s="38"/>
      <c r="G21" s="22"/>
      <c r="H21" s="60" t="str">
        <f t="shared" si="0"/>
        <v/>
      </c>
      <c r="I21" s="32"/>
      <c r="J21" s="38"/>
      <c r="K21" s="19"/>
      <c r="M21" s="21"/>
      <c r="N21" s="22"/>
    </row>
    <row r="22" spans="1:14" s="20" customFormat="1" ht="18" customHeight="1" x14ac:dyDescent="0.25">
      <c r="A22" s="17"/>
      <c r="B22" s="24"/>
      <c r="C22" s="19"/>
      <c r="D22" s="17"/>
      <c r="E22" s="17"/>
      <c r="F22" s="37"/>
      <c r="G22" s="22"/>
      <c r="H22" s="60" t="str">
        <f t="shared" si="0"/>
        <v/>
      </c>
      <c r="I22" s="32"/>
      <c r="J22" s="38"/>
      <c r="K22" s="19"/>
      <c r="M22" s="21"/>
      <c r="N22" s="22"/>
    </row>
    <row r="23" spans="1:14" s="20" customFormat="1" x14ac:dyDescent="0.25">
      <c r="A23" s="17"/>
      <c r="B23" s="24"/>
      <c r="C23" s="19"/>
      <c r="D23" s="19"/>
      <c r="E23" s="58"/>
      <c r="F23" s="57"/>
      <c r="G23" s="22"/>
      <c r="H23" s="60" t="str">
        <f t="shared" si="0"/>
        <v/>
      </c>
      <c r="I23" s="29"/>
      <c r="J23" s="38"/>
      <c r="K23" s="19"/>
      <c r="M23" s="21"/>
      <c r="N23" s="22"/>
    </row>
    <row r="24" spans="1:14" s="20" customFormat="1" x14ac:dyDescent="0.25">
      <c r="A24" s="33" t="s">
        <v>47</v>
      </c>
      <c r="B24" s="27"/>
      <c r="C24" s="28"/>
      <c r="D24" s="19"/>
      <c r="E24" s="29"/>
      <c r="F24" s="38"/>
      <c r="G24" s="22"/>
      <c r="H24" s="60" t="str">
        <f t="shared" si="0"/>
        <v/>
      </c>
      <c r="I24" s="29"/>
      <c r="J24" s="38"/>
      <c r="K24" s="19"/>
      <c r="M24" s="21"/>
      <c r="N24" s="22"/>
    </row>
    <row r="25" spans="1:14" s="20" customFormat="1" x14ac:dyDescent="0.25">
      <c r="A25" s="33" t="s">
        <v>24</v>
      </c>
      <c r="B25" s="34" t="s">
        <v>25</v>
      </c>
      <c r="C25" s="35" t="s">
        <v>26</v>
      </c>
      <c r="D25" s="21">
        <v>5.68</v>
      </c>
      <c r="E25" s="21">
        <v>5.8</v>
      </c>
      <c r="F25" s="38">
        <f>(E25-D25)/D25</f>
        <v>2.1126760563380302E-2</v>
      </c>
      <c r="G25" s="22">
        <f>(E25-D25)/(D25*0.075)</f>
        <v>0.28169014084507066</v>
      </c>
      <c r="H25" s="60" t="str">
        <f t="shared" si="0"/>
        <v/>
      </c>
      <c r="I25" s="29"/>
      <c r="J25" s="38"/>
      <c r="K25" s="19"/>
      <c r="M25" s="21"/>
      <c r="N25" s="22"/>
    </row>
    <row r="26" spans="1:14" s="20" customFormat="1" x14ac:dyDescent="0.25">
      <c r="A26" s="36"/>
      <c r="B26" s="34" t="s">
        <v>25</v>
      </c>
      <c r="C26" s="35" t="s">
        <v>26</v>
      </c>
      <c r="D26" s="21">
        <v>12.14</v>
      </c>
      <c r="E26" s="21">
        <v>12.4</v>
      </c>
      <c r="F26" s="38">
        <f t="shared" ref="F26:F27" si="2">(E26-D26)/D26</f>
        <v>2.141680395387148E-2</v>
      </c>
      <c r="G26" s="22">
        <f t="shared" ref="G26:G27" si="3">(E26-D26)/(D26*0.075)</f>
        <v>0.28555738605161979</v>
      </c>
      <c r="H26" s="60" t="str">
        <f t="shared" si="0"/>
        <v/>
      </c>
      <c r="I26" s="29"/>
      <c r="J26" s="38"/>
      <c r="K26" s="19"/>
      <c r="M26" s="21"/>
      <c r="N26" s="22"/>
    </row>
    <row r="27" spans="1:14" s="20" customFormat="1" x14ac:dyDescent="0.25">
      <c r="A27" s="36"/>
      <c r="B27" s="34" t="s">
        <v>25</v>
      </c>
      <c r="C27" s="35" t="s">
        <v>26</v>
      </c>
      <c r="D27" s="21">
        <v>19.510000000000002</v>
      </c>
      <c r="E27" s="21">
        <v>19.600000000000001</v>
      </c>
      <c r="F27" s="38">
        <f t="shared" si="2"/>
        <v>4.6130189646335137E-3</v>
      </c>
      <c r="G27" s="22">
        <f t="shared" si="3"/>
        <v>6.1506919528446849E-2</v>
      </c>
      <c r="H27" s="60" t="str">
        <f t="shared" si="0"/>
        <v/>
      </c>
      <c r="I27" s="29"/>
      <c r="J27" s="38"/>
      <c r="K27" s="19"/>
      <c r="M27" s="21"/>
      <c r="N27" s="22"/>
    </row>
    <row r="28" spans="1:14" s="20" customFormat="1" x14ac:dyDescent="0.25">
      <c r="A28" s="36"/>
      <c r="B28" s="34" t="s">
        <v>25</v>
      </c>
      <c r="C28" s="35" t="s">
        <v>26</v>
      </c>
      <c r="D28" s="21"/>
      <c r="E28" s="21" t="s">
        <v>62</v>
      </c>
      <c r="F28" s="39"/>
      <c r="G28" s="22"/>
      <c r="H28" s="60" t="str">
        <f t="shared" si="0"/>
        <v/>
      </c>
      <c r="I28" s="29"/>
      <c r="J28" s="38"/>
      <c r="K28" s="19"/>
      <c r="M28" s="21"/>
      <c r="N28" s="22"/>
    </row>
    <row r="29" spans="1:14" s="20" customFormat="1" x14ac:dyDescent="0.25">
      <c r="A29" s="36"/>
      <c r="B29" s="34" t="s">
        <v>25</v>
      </c>
      <c r="C29" s="35" t="s">
        <v>26</v>
      </c>
      <c r="D29" s="21"/>
      <c r="E29" s="21" t="s">
        <v>62</v>
      </c>
      <c r="F29" s="39"/>
      <c r="G29" s="22"/>
      <c r="H29" s="60" t="str">
        <f t="shared" si="0"/>
        <v/>
      </c>
      <c r="I29" s="29"/>
      <c r="J29" s="38"/>
      <c r="K29" s="19"/>
      <c r="M29" s="21"/>
      <c r="N29" s="22"/>
    </row>
    <row r="30" spans="1:14" s="20" customFormat="1" x14ac:dyDescent="0.25">
      <c r="A30" s="36"/>
      <c r="B30" s="34"/>
      <c r="C30" s="35"/>
      <c r="D30" s="21"/>
      <c r="E30" s="21"/>
      <c r="F30" s="39"/>
      <c r="G30" s="22"/>
      <c r="H30" s="60" t="str">
        <f t="shared" si="0"/>
        <v/>
      </c>
      <c r="I30" s="29"/>
      <c r="J30" s="38"/>
      <c r="K30" s="19"/>
      <c r="M30" s="21"/>
      <c r="N30" s="22"/>
    </row>
    <row r="31" spans="1:14" s="20" customFormat="1" x14ac:dyDescent="0.25">
      <c r="A31" s="33" t="s">
        <v>24</v>
      </c>
      <c r="B31" s="34" t="s">
        <v>25</v>
      </c>
      <c r="C31" s="35" t="s">
        <v>26</v>
      </c>
      <c r="D31" s="21"/>
      <c r="E31" s="21"/>
      <c r="F31" s="39"/>
      <c r="G31" s="22"/>
      <c r="H31" s="60" t="str">
        <f t="shared" si="0"/>
        <v/>
      </c>
      <c r="I31" s="29"/>
      <c r="J31" s="38"/>
      <c r="K31" s="19"/>
      <c r="M31" s="21"/>
      <c r="N31" s="22"/>
    </row>
    <row r="32" spans="1:14" s="20" customFormat="1" x14ac:dyDescent="0.25">
      <c r="A32" s="36"/>
      <c r="B32" s="34" t="s">
        <v>25</v>
      </c>
      <c r="C32" s="35" t="s">
        <v>26</v>
      </c>
      <c r="D32" s="21"/>
      <c r="E32" s="21"/>
      <c r="F32" s="39"/>
      <c r="G32" s="22"/>
      <c r="H32" s="60" t="str">
        <f t="shared" si="0"/>
        <v/>
      </c>
      <c r="I32" s="29"/>
      <c r="J32" s="38"/>
      <c r="K32" s="19"/>
      <c r="M32" s="21"/>
      <c r="N32" s="22"/>
    </row>
    <row r="33" spans="1:14" s="20" customFormat="1" x14ac:dyDescent="0.25">
      <c r="A33" s="36"/>
      <c r="B33" s="34" t="s">
        <v>25</v>
      </c>
      <c r="C33" s="35" t="s">
        <v>26</v>
      </c>
      <c r="D33" s="21"/>
      <c r="E33" s="21"/>
      <c r="F33" s="39"/>
      <c r="G33" s="22"/>
      <c r="H33" s="60" t="str">
        <f t="shared" si="0"/>
        <v/>
      </c>
      <c r="I33" s="29"/>
      <c r="J33" s="38"/>
      <c r="K33" s="19"/>
      <c r="M33" s="21"/>
      <c r="N33" s="22"/>
    </row>
    <row r="34" spans="1:14" s="20" customFormat="1" x14ac:dyDescent="0.25">
      <c r="A34" s="36"/>
      <c r="B34" s="34" t="s">
        <v>25</v>
      </c>
      <c r="C34" s="35" t="s">
        <v>26</v>
      </c>
      <c r="D34" s="21"/>
      <c r="E34" s="21"/>
      <c r="F34" s="39"/>
      <c r="G34" s="22"/>
      <c r="H34" s="60" t="str">
        <f t="shared" si="0"/>
        <v/>
      </c>
      <c r="I34" s="29"/>
      <c r="J34" s="38"/>
      <c r="K34" s="19"/>
      <c r="M34" s="21"/>
      <c r="N34" s="22"/>
    </row>
    <row r="35" spans="1:14" s="20" customFormat="1" x14ac:dyDescent="0.25">
      <c r="A35" s="36"/>
      <c r="B35" s="34" t="s">
        <v>25</v>
      </c>
      <c r="C35" s="35" t="s">
        <v>26</v>
      </c>
      <c r="D35" s="21"/>
      <c r="E35" s="21"/>
      <c r="F35" s="39"/>
      <c r="G35" s="22"/>
      <c r="H35" s="60" t="str">
        <f t="shared" si="0"/>
        <v/>
      </c>
      <c r="I35" s="29"/>
      <c r="J35" s="38"/>
      <c r="K35" s="19"/>
      <c r="M35" s="21"/>
      <c r="N35" s="22"/>
    </row>
    <row r="36" spans="1:14" s="20" customFormat="1" x14ac:dyDescent="0.25">
      <c r="A36" s="33"/>
      <c r="B36" s="27"/>
      <c r="C36" s="28"/>
      <c r="D36" s="41"/>
      <c r="E36" s="21"/>
      <c r="F36" s="38"/>
      <c r="G36" s="22"/>
      <c r="H36" s="60" t="str">
        <f t="shared" si="0"/>
        <v/>
      </c>
      <c r="I36" s="29"/>
      <c r="J36" s="38"/>
      <c r="K36" s="19"/>
      <c r="M36" s="21"/>
      <c r="N36" s="22"/>
    </row>
    <row r="37" spans="1:14" s="20" customFormat="1" x14ac:dyDescent="0.25">
      <c r="A37" s="33" t="s">
        <v>27</v>
      </c>
      <c r="B37" s="34" t="s">
        <v>25</v>
      </c>
      <c r="C37" s="35" t="s">
        <v>26</v>
      </c>
      <c r="D37" s="21">
        <v>79.98</v>
      </c>
      <c r="E37" s="58">
        <v>80.5</v>
      </c>
      <c r="F37" s="38">
        <f>(E37-D37)/D37</f>
        <v>6.5016254063515379E-3</v>
      </c>
      <c r="G37" s="22">
        <f>(E37-D37)/(D37*0.05)</f>
        <v>0.13003250812703074</v>
      </c>
      <c r="H37" s="60" t="str">
        <f t="shared" si="0"/>
        <v/>
      </c>
      <c r="I37" s="21"/>
      <c r="J37" s="39"/>
      <c r="K37" s="31"/>
      <c r="M37" s="21"/>
      <c r="N37" s="22"/>
    </row>
    <row r="38" spans="1:14" s="20" customFormat="1" x14ac:dyDescent="0.25">
      <c r="A38" s="36"/>
      <c r="B38" s="34" t="s">
        <v>25</v>
      </c>
      <c r="C38" s="35" t="s">
        <v>26</v>
      </c>
      <c r="D38" s="21">
        <v>131.69999999999999</v>
      </c>
      <c r="E38" s="21">
        <v>131</v>
      </c>
      <c r="F38" s="38">
        <f t="shared" ref="F38:F39" si="4">(E38-D38)/D38</f>
        <v>-5.3151100987091013E-3</v>
      </c>
      <c r="G38" s="22">
        <f t="shared" ref="G38:G39" si="5">(E38-D38)/(D38*0.05)</f>
        <v>-0.10630220197418203</v>
      </c>
      <c r="H38" s="60" t="str">
        <f t="shared" si="0"/>
        <v/>
      </c>
      <c r="I38" s="21"/>
      <c r="J38" s="39"/>
      <c r="K38" s="31"/>
      <c r="M38" s="21"/>
      <c r="N38" s="22"/>
    </row>
    <row r="39" spans="1:14" s="20" customFormat="1" x14ac:dyDescent="0.25">
      <c r="A39" s="36"/>
      <c r="B39" s="34" t="s">
        <v>25</v>
      </c>
      <c r="C39" s="35" t="s">
        <v>26</v>
      </c>
      <c r="D39" s="21">
        <v>184.81</v>
      </c>
      <c r="E39" s="21">
        <v>185.1</v>
      </c>
      <c r="F39" s="38">
        <f t="shared" si="4"/>
        <v>1.5691791569719823E-3</v>
      </c>
      <c r="G39" s="22">
        <f t="shared" si="5"/>
        <v>3.138358313943964E-2</v>
      </c>
      <c r="H39" s="60" t="str">
        <f t="shared" si="0"/>
        <v/>
      </c>
      <c r="I39" s="21"/>
      <c r="J39" s="39"/>
      <c r="K39" s="40"/>
      <c r="M39" s="21"/>
      <c r="N39" s="22"/>
    </row>
    <row r="40" spans="1:14" s="20" customFormat="1" x14ac:dyDescent="0.25">
      <c r="A40" s="36"/>
      <c r="B40" s="34" t="s">
        <v>25</v>
      </c>
      <c r="C40" s="35" t="s">
        <v>26</v>
      </c>
      <c r="D40" s="21"/>
      <c r="E40" s="21" t="s">
        <v>62</v>
      </c>
      <c r="F40" s="39"/>
      <c r="G40" s="22"/>
      <c r="H40" s="60" t="str">
        <f t="shared" si="0"/>
        <v/>
      </c>
      <c r="I40" s="21"/>
      <c r="J40" s="39"/>
      <c r="K40" s="21"/>
      <c r="M40" s="21"/>
      <c r="N40" s="22"/>
    </row>
    <row r="41" spans="1:14" s="20" customFormat="1" x14ac:dyDescent="0.25">
      <c r="A41" s="36"/>
      <c r="B41" s="34" t="s">
        <v>25</v>
      </c>
      <c r="C41" s="35" t="s">
        <v>26</v>
      </c>
      <c r="D41" s="21"/>
      <c r="E41" s="21" t="s">
        <v>62</v>
      </c>
      <c r="F41" s="39"/>
      <c r="G41" s="22"/>
      <c r="H41" s="60" t="str">
        <f t="shared" si="0"/>
        <v/>
      </c>
      <c r="I41" s="21"/>
      <c r="J41" s="39"/>
      <c r="K41" s="21"/>
      <c r="M41" s="21"/>
      <c r="N41" s="22"/>
    </row>
    <row r="42" spans="1:14" s="20" customFormat="1" x14ac:dyDescent="0.25">
      <c r="A42" s="36"/>
      <c r="B42" s="34"/>
      <c r="C42" s="35"/>
      <c r="D42" s="19"/>
      <c r="E42" s="58"/>
      <c r="F42" s="57"/>
      <c r="G42" s="22"/>
      <c r="H42" s="60" t="str">
        <f t="shared" si="0"/>
        <v/>
      </c>
      <c r="I42" s="21"/>
      <c r="J42" s="39"/>
      <c r="K42" s="21"/>
      <c r="M42" s="21"/>
      <c r="N42" s="22"/>
    </row>
    <row r="43" spans="1:14" s="20" customFormat="1" x14ac:dyDescent="0.25">
      <c r="A43" s="33" t="s">
        <v>27</v>
      </c>
      <c r="B43" s="34" t="s">
        <v>25</v>
      </c>
      <c r="C43" s="35" t="s">
        <v>26</v>
      </c>
      <c r="D43" s="19"/>
      <c r="E43" s="29"/>
      <c r="F43" s="57"/>
      <c r="G43" s="22"/>
      <c r="H43" s="60" t="str">
        <f t="shared" si="0"/>
        <v/>
      </c>
      <c r="I43" s="19"/>
      <c r="J43" s="39"/>
      <c r="K43" s="21"/>
      <c r="M43" s="21"/>
      <c r="N43" s="22"/>
    </row>
    <row r="44" spans="1:14" s="20" customFormat="1" x14ac:dyDescent="0.25">
      <c r="A44" s="36"/>
      <c r="B44" s="34" t="s">
        <v>25</v>
      </c>
      <c r="C44" s="35" t="s">
        <v>26</v>
      </c>
      <c r="D44" s="19"/>
      <c r="E44" s="29"/>
      <c r="F44" s="57"/>
      <c r="G44" s="22"/>
      <c r="H44" s="60" t="str">
        <f t="shared" si="0"/>
        <v/>
      </c>
      <c r="I44" s="21"/>
      <c r="J44" s="39"/>
      <c r="K44" s="41"/>
      <c r="M44" s="21"/>
      <c r="N44" s="22"/>
    </row>
    <row r="45" spans="1:14" s="22" customFormat="1" x14ac:dyDescent="0.25">
      <c r="A45" s="36"/>
      <c r="B45" s="34" t="s">
        <v>25</v>
      </c>
      <c r="C45" s="35" t="s">
        <v>26</v>
      </c>
      <c r="D45" s="19"/>
      <c r="E45" s="29"/>
      <c r="F45" s="57"/>
      <c r="H45" s="60" t="str">
        <f t="shared" si="0"/>
        <v/>
      </c>
      <c r="I45" s="21"/>
      <c r="J45" s="39"/>
      <c r="K45" s="21"/>
      <c r="L45" s="20"/>
      <c r="M45" s="21"/>
    </row>
    <row r="46" spans="1:14" s="22" customFormat="1" x14ac:dyDescent="0.25">
      <c r="A46" s="36"/>
      <c r="B46" s="34" t="s">
        <v>25</v>
      </c>
      <c r="C46" s="35" t="s">
        <v>26</v>
      </c>
      <c r="D46" s="19"/>
      <c r="E46" s="29"/>
      <c r="F46" s="38"/>
      <c r="G46" s="21"/>
      <c r="H46" s="60" t="str">
        <f t="shared" si="0"/>
        <v/>
      </c>
      <c r="I46" s="21"/>
      <c r="J46" s="39"/>
      <c r="K46" s="21"/>
      <c r="L46" s="20"/>
      <c r="M46" s="21"/>
    </row>
    <row r="47" spans="1:14" s="22" customFormat="1" x14ac:dyDescent="0.25">
      <c r="A47" s="36"/>
      <c r="B47" s="34" t="s">
        <v>25</v>
      </c>
      <c r="C47" s="35" t="s">
        <v>26</v>
      </c>
      <c r="D47" s="19"/>
      <c r="E47" s="29"/>
      <c r="F47" s="57"/>
      <c r="G47" s="21"/>
      <c r="H47" s="60" t="str">
        <f t="shared" si="0"/>
        <v/>
      </c>
      <c r="I47" s="21"/>
      <c r="J47" s="39"/>
      <c r="K47" s="21"/>
      <c r="L47" s="20"/>
      <c r="M47" s="21"/>
    </row>
    <row r="48" spans="1:14" s="22" customFormat="1" x14ac:dyDescent="0.25">
      <c r="A48" s="36"/>
      <c r="B48" s="34"/>
      <c r="C48" s="35"/>
      <c r="E48" s="39"/>
      <c r="H48" s="60" t="str">
        <f t="shared" si="0"/>
        <v/>
      </c>
      <c r="I48" s="39"/>
      <c r="J48" s="21"/>
      <c r="K48" s="21"/>
      <c r="L48" s="20"/>
      <c r="M48" s="21"/>
    </row>
    <row r="49" spans="1:14" x14ac:dyDescent="0.25">
      <c r="E49" s="25"/>
      <c r="F49" s="17"/>
      <c r="G49" s="17"/>
      <c r="H49" s="25"/>
      <c r="I49" s="25"/>
      <c r="J49" s="18"/>
      <c r="K49" s="19"/>
      <c r="L49" s="20"/>
      <c r="M49" s="21"/>
      <c r="N49" s="22"/>
    </row>
    <row r="50" spans="1:14" s="22" customFormat="1" x14ac:dyDescent="0.25">
      <c r="A50" s="71" t="s">
        <v>48</v>
      </c>
      <c r="B50" s="71"/>
      <c r="C50" s="71"/>
      <c r="D50" s="71"/>
      <c r="E50" s="71"/>
      <c r="F50" s="71"/>
      <c r="G50" s="71"/>
      <c r="H50" s="71"/>
      <c r="I50" s="54"/>
      <c r="J50" s="18"/>
      <c r="K50" s="19"/>
      <c r="L50" s="20"/>
      <c r="M50" s="21"/>
    </row>
    <row r="51" spans="1:14" s="22" customFormat="1" x14ac:dyDescent="0.25">
      <c r="A51" s="17"/>
      <c r="B51" s="24" t="s">
        <v>28</v>
      </c>
      <c r="C51" s="19" t="s">
        <v>29</v>
      </c>
      <c r="D51" s="32">
        <v>72.801864823674819</v>
      </c>
      <c r="E51" s="20">
        <v>73.7</v>
      </c>
      <c r="F51" s="26">
        <f t="shared" ref="F51:F60" si="6">(E51-D51)/D51</f>
        <v>1.2336705639346678E-2</v>
      </c>
      <c r="G51" s="22">
        <f t="shared" ref="G51:G60" si="7">(E51-D51)/(0.075*D51)</f>
        <v>0.16448940852462238</v>
      </c>
      <c r="H51" s="60" t="str">
        <f>IF(ABS(G51)&gt;2,IF(ABS(G51)&gt;3,"XX","X"),"")</f>
        <v/>
      </c>
      <c r="I51" s="20"/>
      <c r="J51" s="26">
        <f>(E51-K51)/K51</f>
        <v>4.1698795537243004E-3</v>
      </c>
      <c r="K51" s="47">
        <v>73.393956043327989</v>
      </c>
      <c r="L51" s="47">
        <v>3.5439893023691846</v>
      </c>
      <c r="M51" s="42">
        <f>(L51/K51)</f>
        <v>4.8287209103117387E-2</v>
      </c>
      <c r="N51" s="22">
        <f>(E51-K51)/L51</f>
        <v>8.6355778914857517E-2</v>
      </c>
    </row>
    <row r="52" spans="1:14" s="22" customFormat="1" x14ac:dyDescent="0.25">
      <c r="A52" s="17"/>
      <c r="B52" s="24" t="s">
        <v>30</v>
      </c>
      <c r="C52" s="19" t="s">
        <v>29</v>
      </c>
      <c r="D52" s="43">
        <v>37.057140388760196</v>
      </c>
      <c r="E52" s="20">
        <v>37.6</v>
      </c>
      <c r="F52" s="26">
        <f t="shared" si="6"/>
        <v>1.4649258025437392E-2</v>
      </c>
      <c r="G52" s="22">
        <f t="shared" si="7"/>
        <v>0.19532344033916524</v>
      </c>
      <c r="H52" s="60" t="str">
        <f t="shared" ref="H52:H86" si="8">IF(ABS(G52)&gt;2,IF(ABS(G52)&gt;3,"XX","X"),"")</f>
        <v/>
      </c>
      <c r="I52" s="20"/>
      <c r="J52" s="26">
        <f t="shared" ref="J52:J86" si="9">(E52-K52)/K52</f>
        <v>3.1299832669674688E-3</v>
      </c>
      <c r="K52" s="47">
        <v>37.482679839301888</v>
      </c>
      <c r="L52" s="47">
        <v>2.4447489834797431</v>
      </c>
      <c r="M52" s="42">
        <f t="shared" ref="M52:M60" si="10">(L52/K52)</f>
        <v>6.5223431034307722E-2</v>
      </c>
      <c r="N52" s="22">
        <f t="shared" ref="N52:N86" si="11">(E52-K52)/L52</f>
        <v>4.7988632571645734E-2</v>
      </c>
    </row>
    <row r="53" spans="1:14" s="22" customFormat="1" x14ac:dyDescent="0.25">
      <c r="A53" s="17"/>
      <c r="B53" s="24" t="s">
        <v>31</v>
      </c>
      <c r="C53" s="19" t="s">
        <v>29</v>
      </c>
      <c r="D53" s="43">
        <v>51.622655405343721</v>
      </c>
      <c r="E53" s="20">
        <v>52.9</v>
      </c>
      <c r="F53" s="26">
        <f t="shared" si="6"/>
        <v>2.4743876203703635E-2</v>
      </c>
      <c r="G53" s="22">
        <f t="shared" si="7"/>
        <v>0.32991834938271514</v>
      </c>
      <c r="H53" s="60" t="str">
        <f t="shared" si="8"/>
        <v/>
      </c>
      <c r="I53" s="20"/>
      <c r="J53" s="26">
        <f t="shared" si="9"/>
        <v>-1.4985591683764564E-3</v>
      </c>
      <c r="K53" s="47">
        <v>52.979392754747643</v>
      </c>
      <c r="L53" s="47">
        <v>2.1086479681467494</v>
      </c>
      <c r="M53" s="42">
        <f t="shared" si="10"/>
        <v>3.9801286094540735E-2</v>
      </c>
      <c r="N53" s="22">
        <f t="shared" si="11"/>
        <v>-3.7651023758802693E-2</v>
      </c>
    </row>
    <row r="54" spans="1:14" x14ac:dyDescent="0.25">
      <c r="B54" s="24" t="s">
        <v>35</v>
      </c>
      <c r="C54" s="19" t="s">
        <v>29</v>
      </c>
      <c r="D54" s="43">
        <v>105.27843992905528</v>
      </c>
      <c r="E54" s="20">
        <v>66.8</v>
      </c>
      <c r="F54" s="26"/>
      <c r="G54" s="22"/>
      <c r="H54" s="60"/>
      <c r="J54" s="26"/>
      <c r="K54" s="49"/>
      <c r="L54" s="47"/>
      <c r="M54" s="42"/>
      <c r="N54" s="22"/>
    </row>
    <row r="55" spans="1:14" x14ac:dyDescent="0.25">
      <c r="B55" s="24" t="s">
        <v>36</v>
      </c>
      <c r="C55" s="19" t="s">
        <v>29</v>
      </c>
      <c r="D55" s="43">
        <v>149.58798713206852</v>
      </c>
      <c r="E55" s="20">
        <v>96.2</v>
      </c>
      <c r="F55" s="26"/>
      <c r="G55" s="22"/>
      <c r="H55" s="60"/>
      <c r="J55" s="26"/>
      <c r="K55" s="49"/>
      <c r="L55" s="47"/>
      <c r="M55" s="42"/>
      <c r="N55" s="22"/>
    </row>
    <row r="56" spans="1:14" x14ac:dyDescent="0.25">
      <c r="B56" s="24" t="s">
        <v>37</v>
      </c>
      <c r="C56" s="19" t="s">
        <v>29</v>
      </c>
      <c r="D56" s="43">
        <v>173.77092371711555</v>
      </c>
      <c r="E56" s="20">
        <v>112.3</v>
      </c>
      <c r="F56" s="26"/>
      <c r="G56" s="22"/>
      <c r="H56" s="60"/>
      <c r="J56" s="26"/>
      <c r="K56" s="47"/>
      <c r="L56" s="47"/>
      <c r="M56" s="42"/>
      <c r="N56" s="22"/>
    </row>
    <row r="57" spans="1:14" x14ac:dyDescent="0.25">
      <c r="B57" s="24" t="s">
        <v>38</v>
      </c>
      <c r="C57" s="19" t="s">
        <v>29</v>
      </c>
      <c r="D57" s="43">
        <v>67.691344804873708</v>
      </c>
      <c r="E57" s="20">
        <v>62.7</v>
      </c>
      <c r="F57" s="26"/>
      <c r="G57" s="22"/>
      <c r="H57" s="60"/>
      <c r="J57" s="26"/>
      <c r="K57" s="47"/>
      <c r="L57" s="49"/>
      <c r="M57" s="42"/>
      <c r="N57" s="22"/>
    </row>
    <row r="58" spans="1:14" x14ac:dyDescent="0.25">
      <c r="B58" s="24" t="s">
        <v>39</v>
      </c>
      <c r="C58" s="19" t="s">
        <v>29</v>
      </c>
      <c r="D58" s="43">
        <v>61.98733361091962</v>
      </c>
      <c r="E58" s="20">
        <v>58.1</v>
      </c>
      <c r="F58" s="26"/>
      <c r="G58" s="22"/>
      <c r="H58" s="60"/>
      <c r="J58" s="26"/>
      <c r="K58" s="47"/>
      <c r="L58" s="49"/>
      <c r="M58" s="42"/>
      <c r="N58" s="22"/>
    </row>
    <row r="59" spans="1:14" x14ac:dyDescent="0.25">
      <c r="B59" s="24" t="s">
        <v>40</v>
      </c>
      <c r="C59" s="19" t="s">
        <v>29</v>
      </c>
      <c r="D59" s="43">
        <v>51.928193552520007</v>
      </c>
      <c r="E59" s="20">
        <v>47.1</v>
      </c>
      <c r="F59" s="26"/>
      <c r="G59" s="22"/>
      <c r="H59" s="60"/>
      <c r="J59" s="26"/>
      <c r="K59" s="47"/>
      <c r="L59" s="49"/>
      <c r="M59" s="42"/>
      <c r="N59" s="22"/>
    </row>
    <row r="60" spans="1:14" x14ac:dyDescent="0.25">
      <c r="B60" s="24" t="s">
        <v>41</v>
      </c>
      <c r="C60" s="19" t="s">
        <v>29</v>
      </c>
      <c r="D60" s="43">
        <v>72.801864823674819</v>
      </c>
      <c r="E60" s="20">
        <v>72.8</v>
      </c>
      <c r="F60" s="26">
        <f t="shared" si="6"/>
        <v>-2.5615053671201562E-5</v>
      </c>
      <c r="G60" s="22">
        <f t="shared" si="7"/>
        <v>-3.4153404894935417E-4</v>
      </c>
      <c r="H60" s="60" t="str">
        <f t="shared" si="8"/>
        <v/>
      </c>
      <c r="J60" s="26">
        <f t="shared" si="9"/>
        <v>-1.262757049562315E-2</v>
      </c>
      <c r="K60" s="47">
        <v>73.731043955260944</v>
      </c>
      <c r="L60" s="49">
        <v>4.4507705425646824</v>
      </c>
      <c r="M60" s="42">
        <f t="shared" si="10"/>
        <v>6.0364946755200606E-2</v>
      </c>
      <c r="N60" s="22">
        <f t="shared" si="11"/>
        <v>-0.20918713880146425</v>
      </c>
    </row>
    <row r="61" spans="1:14" x14ac:dyDescent="0.25">
      <c r="E61" s="25"/>
      <c r="F61" s="26"/>
      <c r="G61" s="22"/>
      <c r="H61" s="60" t="str">
        <f t="shared" si="8"/>
        <v/>
      </c>
      <c r="I61" s="25"/>
      <c r="J61" s="26"/>
      <c r="K61" s="51"/>
      <c r="L61" s="51"/>
      <c r="M61" s="42"/>
      <c r="N61" s="22"/>
    </row>
    <row r="62" spans="1:14" x14ac:dyDescent="0.25">
      <c r="E62" s="25"/>
      <c r="F62" s="26"/>
      <c r="G62" s="22"/>
      <c r="H62" s="16" t="str">
        <f t="shared" si="8"/>
        <v/>
      </c>
      <c r="I62" s="25"/>
      <c r="J62" s="26"/>
      <c r="K62" s="51"/>
      <c r="L62" s="51"/>
      <c r="M62" s="42"/>
      <c r="N62" s="22"/>
    </row>
    <row r="63" spans="1:14" x14ac:dyDescent="0.25">
      <c r="A63" s="71" t="s">
        <v>49</v>
      </c>
      <c r="B63" s="71"/>
      <c r="C63" s="71"/>
      <c r="D63" s="71"/>
      <c r="E63" s="71"/>
      <c r="F63" s="71"/>
      <c r="G63" s="71"/>
      <c r="H63" s="16" t="str">
        <f t="shared" si="8"/>
        <v/>
      </c>
      <c r="I63" s="25"/>
      <c r="J63" s="26"/>
      <c r="K63" s="51"/>
      <c r="L63" s="51"/>
      <c r="M63" s="42"/>
      <c r="N63" s="22"/>
    </row>
    <row r="64" spans="1:14" x14ac:dyDescent="0.25">
      <c r="A64" s="33"/>
      <c r="E64" s="25"/>
      <c r="F64" s="26"/>
      <c r="G64" s="22"/>
      <c r="H64" s="16" t="str">
        <f t="shared" si="8"/>
        <v/>
      </c>
      <c r="I64" s="25"/>
      <c r="J64" s="26"/>
      <c r="K64" s="51"/>
      <c r="L64" s="51"/>
      <c r="M64" s="42"/>
      <c r="N64" s="22"/>
    </row>
    <row r="65" spans="1:14" x14ac:dyDescent="0.25">
      <c r="A65" s="44" t="s">
        <v>28</v>
      </c>
      <c r="B65" s="45" t="s">
        <v>42</v>
      </c>
      <c r="C65" s="19" t="s">
        <v>12</v>
      </c>
      <c r="D65" s="21">
        <v>130.09473586402876</v>
      </c>
      <c r="E65" s="19">
        <v>130</v>
      </c>
      <c r="F65" s="26">
        <f t="shared" ref="F65:F77" si="12">(E65-D65)/D65</f>
        <v>-7.2820674410514492E-4</v>
      </c>
      <c r="G65" s="22">
        <f t="shared" ref="G65:G77" si="13">(E65-D65)/(0.075*D65)</f>
        <v>-9.7094232547352659E-3</v>
      </c>
      <c r="H65" s="60" t="str">
        <f t="shared" si="8"/>
        <v/>
      </c>
      <c r="I65" s="19"/>
      <c r="J65" s="26">
        <f t="shared" si="9"/>
        <v>-3.5170018830629388E-3</v>
      </c>
      <c r="K65" s="47">
        <v>130.45882392942195</v>
      </c>
      <c r="L65" s="47">
        <v>2.442515630067283</v>
      </c>
      <c r="M65" s="42">
        <f>(L65/K65)</f>
        <v>1.8722502292284043E-2</v>
      </c>
      <c r="N65" s="22">
        <f t="shared" si="11"/>
        <v>-0.18784892255093341</v>
      </c>
    </row>
    <row r="66" spans="1:14" x14ac:dyDescent="0.25">
      <c r="A66" s="44" t="s">
        <v>32</v>
      </c>
      <c r="B66" s="45" t="s">
        <v>42</v>
      </c>
      <c r="C66" s="19" t="s">
        <v>12</v>
      </c>
      <c r="D66" s="21">
        <v>260.64206000730655</v>
      </c>
      <c r="E66" s="19">
        <v>258</v>
      </c>
      <c r="F66" s="26">
        <f t="shared" si="12"/>
        <v>-1.0136736976497538E-2</v>
      </c>
      <c r="G66" s="22">
        <f t="shared" si="13"/>
        <v>-0.13515649301996716</v>
      </c>
      <c r="H66" s="60" t="str">
        <f t="shared" si="8"/>
        <v/>
      </c>
      <c r="I66" s="19"/>
      <c r="J66" s="26">
        <f t="shared" si="9"/>
        <v>-1.0332593116991196E-2</v>
      </c>
      <c r="K66" s="47">
        <v>260.69364132398761</v>
      </c>
      <c r="L66" s="47">
        <v>4.3499701038654051</v>
      </c>
      <c r="M66" s="42">
        <f t="shared" ref="M66:M86" si="14">(L66/K66)</f>
        <v>1.6686138111283288E-2</v>
      </c>
      <c r="N66" s="22">
        <f t="shared" si="11"/>
        <v>-0.61923214635291934</v>
      </c>
    </row>
    <row r="67" spans="1:14" x14ac:dyDescent="0.25">
      <c r="A67" s="44" t="s">
        <v>33</v>
      </c>
      <c r="B67" s="45" t="s">
        <v>42</v>
      </c>
      <c r="C67" s="19" t="s">
        <v>12</v>
      </c>
      <c r="D67" s="21">
        <v>104.32914340839557</v>
      </c>
      <c r="E67" s="19">
        <v>105.5</v>
      </c>
      <c r="F67" s="26">
        <f t="shared" si="12"/>
        <v>1.1222718344586853E-2</v>
      </c>
      <c r="G67" s="22">
        <f t="shared" si="13"/>
        <v>0.1496362445944914</v>
      </c>
      <c r="H67" s="60" t="str">
        <f t="shared" si="8"/>
        <v/>
      </c>
      <c r="I67" s="19"/>
      <c r="J67" s="26">
        <f t="shared" si="9"/>
        <v>-3.69512952199136E-3</v>
      </c>
      <c r="K67" s="47">
        <v>105.89128200224802</v>
      </c>
      <c r="L67" s="47">
        <v>3.276126837527273</v>
      </c>
      <c r="M67" s="42">
        <f t="shared" si="14"/>
        <v>3.0938588858124529E-2</v>
      </c>
      <c r="N67" s="22">
        <f t="shared" si="11"/>
        <v>-0.11943432646318038</v>
      </c>
    </row>
    <row r="68" spans="1:14" x14ac:dyDescent="0.25">
      <c r="A68" s="44" t="s">
        <v>35</v>
      </c>
      <c r="B68" s="45" t="s">
        <v>42</v>
      </c>
      <c r="C68" s="19" t="s">
        <v>12</v>
      </c>
      <c r="D68" s="21">
        <v>51.481174170863582</v>
      </c>
      <c r="E68" s="19">
        <v>51.8</v>
      </c>
      <c r="F68" s="26">
        <f t="shared" si="12"/>
        <v>6.19305667112889E-3</v>
      </c>
      <c r="G68" s="22">
        <f t="shared" si="13"/>
        <v>8.2574088948385194E-2</v>
      </c>
      <c r="H68" s="60" t="str">
        <f t="shared" si="8"/>
        <v/>
      </c>
      <c r="I68" s="19"/>
      <c r="J68" s="26">
        <f t="shared" si="9"/>
        <v>-5.4750604343783964E-3</v>
      </c>
      <c r="K68" s="47">
        <v>52.085169450476194</v>
      </c>
      <c r="L68" s="47">
        <v>2.1470032677235706</v>
      </c>
      <c r="M68" s="42">
        <f t="shared" si="14"/>
        <v>4.1221009557528498E-2</v>
      </c>
      <c r="N68" s="22">
        <f t="shared" si="11"/>
        <v>-0.13282208497919831</v>
      </c>
    </row>
    <row r="69" spans="1:14" ht="18.75" x14ac:dyDescent="0.35">
      <c r="A69" s="44" t="s">
        <v>32</v>
      </c>
      <c r="B69" s="2" t="s">
        <v>54</v>
      </c>
      <c r="C69" s="19" t="s">
        <v>12</v>
      </c>
      <c r="D69" s="21">
        <v>118.87204471386225</v>
      </c>
      <c r="E69" s="19">
        <v>116.7</v>
      </c>
      <c r="F69" s="26">
        <f t="shared" si="12"/>
        <v>-1.8272123770484417E-2</v>
      </c>
      <c r="G69" s="22">
        <f t="shared" si="13"/>
        <v>-0.24362831693979226</v>
      </c>
      <c r="H69" s="60" t="str">
        <f t="shared" si="8"/>
        <v/>
      </c>
      <c r="I69" s="19"/>
      <c r="J69" s="26">
        <f t="shared" si="9"/>
        <v>5.4866618676107531E-4</v>
      </c>
      <c r="K69" s="47">
        <v>116.63600576747652</v>
      </c>
      <c r="L69" s="47">
        <v>8.3513811278557739</v>
      </c>
      <c r="M69" s="42">
        <f t="shared" si="14"/>
        <v>7.1602084389831899E-2</v>
      </c>
      <c r="N69" s="22">
        <f t="shared" si="11"/>
        <v>7.662712495545598E-3</v>
      </c>
    </row>
    <row r="70" spans="1:14" ht="18.75" x14ac:dyDescent="0.35">
      <c r="A70" s="44" t="s">
        <v>33</v>
      </c>
      <c r="B70" s="2" t="s">
        <v>54</v>
      </c>
      <c r="C70" s="19" t="s">
        <v>12</v>
      </c>
      <c r="D70" s="21">
        <v>89.776175870431032</v>
      </c>
      <c r="E70" s="19">
        <v>87</v>
      </c>
      <c r="F70" s="26">
        <f t="shared" si="12"/>
        <v>-3.0923302797367231E-2</v>
      </c>
      <c r="G70" s="22">
        <f t="shared" si="13"/>
        <v>-0.41231070396489644</v>
      </c>
      <c r="H70" s="60" t="str">
        <f t="shared" si="8"/>
        <v/>
      </c>
      <c r="I70" s="19"/>
      <c r="J70" s="26">
        <f t="shared" si="9"/>
        <v>6.3375484456493936E-2</v>
      </c>
      <c r="K70" s="47">
        <v>81.81493862863212</v>
      </c>
      <c r="L70" s="47">
        <v>10.138913327232238</v>
      </c>
      <c r="M70" s="42">
        <f t="shared" si="14"/>
        <v>0.12392496403687338</v>
      </c>
      <c r="N70" s="22">
        <f t="shared" si="11"/>
        <v>0.51140208067873072</v>
      </c>
    </row>
    <row r="71" spans="1:14" ht="18.75" x14ac:dyDescent="0.35">
      <c r="A71" s="44" t="s">
        <v>34</v>
      </c>
      <c r="B71" s="2" t="s">
        <v>54</v>
      </c>
      <c r="C71" s="19" t="s">
        <v>12</v>
      </c>
      <c r="D71" s="21">
        <v>63.818542970216058</v>
      </c>
      <c r="E71" s="19">
        <v>62.7</v>
      </c>
      <c r="F71" s="26">
        <f t="shared" si="12"/>
        <v>-1.7526927412587212E-2</v>
      </c>
      <c r="G71" s="22">
        <f t="shared" si="13"/>
        <v>-0.23369236550116285</v>
      </c>
      <c r="H71" s="60" t="str">
        <f t="shared" si="8"/>
        <v/>
      </c>
      <c r="I71" s="19"/>
      <c r="J71" s="26">
        <f t="shared" si="9"/>
        <v>3.2221373226083538E-2</v>
      </c>
      <c r="K71" s="48">
        <v>60.742784083261817</v>
      </c>
      <c r="L71" s="49">
        <v>2.9850544300343693</v>
      </c>
      <c r="M71" s="42">
        <f t="shared" si="14"/>
        <v>4.9142535612833819E-2</v>
      </c>
      <c r="N71" s="22">
        <f t="shared" si="11"/>
        <v>0.65567176834214391</v>
      </c>
    </row>
    <row r="72" spans="1:14" ht="18.75" x14ac:dyDescent="0.35">
      <c r="A72" s="44" t="s">
        <v>35</v>
      </c>
      <c r="B72" s="2" t="s">
        <v>54</v>
      </c>
      <c r="C72" s="19" t="s">
        <v>12</v>
      </c>
      <c r="D72" s="21">
        <v>61.010575198184512</v>
      </c>
      <c r="E72" s="19">
        <v>62.2</v>
      </c>
      <c r="F72" s="26">
        <f t="shared" si="12"/>
        <v>1.9495387446386257E-2</v>
      </c>
      <c r="G72" s="22">
        <f t="shared" si="13"/>
        <v>0.25993849928515017</v>
      </c>
      <c r="H72" s="60" t="str">
        <f t="shared" si="8"/>
        <v/>
      </c>
      <c r="I72" s="19"/>
      <c r="J72" s="26">
        <f t="shared" si="9"/>
        <v>1.6535266156751917E-2</v>
      </c>
      <c r="K72" s="47">
        <v>61.188236228302806</v>
      </c>
      <c r="L72" s="47">
        <v>2.9903950820414962</v>
      </c>
      <c r="M72" s="42">
        <f t="shared" si="14"/>
        <v>4.8872058852683184E-2</v>
      </c>
      <c r="N72" s="22">
        <f t="shared" si="11"/>
        <v>0.33833782625354025</v>
      </c>
    </row>
    <row r="73" spans="1:14" ht="18.75" x14ac:dyDescent="0.35">
      <c r="A73" s="44" t="s">
        <v>30</v>
      </c>
      <c r="B73" s="2" t="s">
        <v>55</v>
      </c>
      <c r="C73" s="19" t="s">
        <v>12</v>
      </c>
      <c r="D73" s="21">
        <v>82.716551145333838</v>
      </c>
      <c r="E73" s="19">
        <v>84.2</v>
      </c>
      <c r="F73" s="26">
        <f t="shared" si="12"/>
        <v>1.7934123632158329E-2</v>
      </c>
      <c r="G73" s="22">
        <f t="shared" si="13"/>
        <v>0.23912164842877773</v>
      </c>
      <c r="H73" s="60" t="str">
        <f t="shared" si="8"/>
        <v/>
      </c>
      <c r="I73" s="19"/>
      <c r="J73" s="26">
        <f t="shared" si="9"/>
        <v>2.8572582074519307E-2</v>
      </c>
      <c r="K73" s="47">
        <v>81.861019307142854</v>
      </c>
      <c r="L73" s="47">
        <v>6.4230084151123892</v>
      </c>
      <c r="M73" s="42">
        <f t="shared" si="14"/>
        <v>7.8462355703307785E-2</v>
      </c>
      <c r="N73" s="22">
        <f t="shared" si="11"/>
        <v>0.36415656678167713</v>
      </c>
    </row>
    <row r="74" spans="1:14" ht="18.75" x14ac:dyDescent="0.35">
      <c r="A74" s="44" t="s">
        <v>32</v>
      </c>
      <c r="B74" s="2" t="s">
        <v>55</v>
      </c>
      <c r="C74" s="19" t="s">
        <v>12</v>
      </c>
      <c r="D74" s="21">
        <v>278.6996621917412</v>
      </c>
      <c r="E74" s="19">
        <v>279.8</v>
      </c>
      <c r="F74" s="26">
        <f t="shared" si="12"/>
        <v>3.9481131753284953E-3</v>
      </c>
      <c r="G74" s="22">
        <f t="shared" si="13"/>
        <v>5.2641509004379937E-2</v>
      </c>
      <c r="H74" s="60" t="str">
        <f t="shared" si="8"/>
        <v/>
      </c>
      <c r="I74" s="19"/>
      <c r="J74" s="26">
        <f t="shared" si="9"/>
        <v>1.7605254930219433E-2</v>
      </c>
      <c r="K74" s="47">
        <v>274.959271922379</v>
      </c>
      <c r="L74" s="47">
        <v>8.7748291053850611</v>
      </c>
      <c r="M74" s="42">
        <f t="shared" si="14"/>
        <v>3.1913195885469883E-2</v>
      </c>
      <c r="N74" s="22">
        <f t="shared" si="11"/>
        <v>0.55166066706077299</v>
      </c>
    </row>
    <row r="75" spans="1:14" ht="18.75" x14ac:dyDescent="0.35">
      <c r="A75" s="44" t="s">
        <v>33</v>
      </c>
      <c r="B75" s="2" t="s">
        <v>55</v>
      </c>
      <c r="C75" s="19" t="s">
        <v>12</v>
      </c>
      <c r="D75" s="21">
        <v>302.85375842028714</v>
      </c>
      <c r="E75" s="19">
        <v>306.5</v>
      </c>
      <c r="F75" s="26">
        <f t="shared" si="12"/>
        <v>1.2039611457133613E-2</v>
      </c>
      <c r="G75" s="22">
        <f t="shared" si="13"/>
        <v>0.16052815276178151</v>
      </c>
      <c r="H75" s="60" t="str">
        <f t="shared" si="8"/>
        <v/>
      </c>
      <c r="I75" s="19"/>
      <c r="J75" s="26">
        <f t="shared" si="9"/>
        <v>3.8510518066305073E-2</v>
      </c>
      <c r="K75" s="47">
        <v>295.13422798133962</v>
      </c>
      <c r="L75" s="47">
        <v>15.108691799904831</v>
      </c>
      <c r="M75" s="42">
        <f t="shared" si="14"/>
        <v>5.1192611250973248E-2</v>
      </c>
      <c r="N75" s="22">
        <f t="shared" si="11"/>
        <v>0.75226711678187597</v>
      </c>
    </row>
    <row r="76" spans="1:14" ht="18.75" x14ac:dyDescent="0.35">
      <c r="A76" s="44" t="s">
        <v>36</v>
      </c>
      <c r="B76" s="2" t="s">
        <v>55</v>
      </c>
      <c r="C76" s="19" t="s">
        <v>12</v>
      </c>
      <c r="D76" s="21">
        <v>31.45863895680522</v>
      </c>
      <c r="E76" s="19">
        <v>35</v>
      </c>
      <c r="F76" s="26">
        <f t="shared" si="12"/>
        <v>0.1125719726164028</v>
      </c>
      <c r="G76" s="22">
        <f>(E76-D76)/4.53181</f>
        <v>0.78144517161901739</v>
      </c>
      <c r="H76" s="60" t="str">
        <f t="shared" si="8"/>
        <v/>
      </c>
      <c r="I76" s="19"/>
      <c r="J76" s="26">
        <f t="shared" si="9"/>
        <v>9.8494887340023971E-2</v>
      </c>
      <c r="K76" s="47">
        <v>31.86177778646887</v>
      </c>
      <c r="L76" s="47">
        <v>6.2129923510420459</v>
      </c>
      <c r="M76" s="42">
        <f t="shared" si="14"/>
        <v>0.19499829522006751</v>
      </c>
      <c r="N76" s="22">
        <f t="shared" si="11"/>
        <v>0.5051064022322167</v>
      </c>
    </row>
    <row r="77" spans="1:14" ht="18.75" x14ac:dyDescent="0.35">
      <c r="A77" s="44" t="s">
        <v>37</v>
      </c>
      <c r="B77" s="2" t="s">
        <v>55</v>
      </c>
      <c r="C77" s="19" t="s">
        <v>12</v>
      </c>
      <c r="D77" s="21">
        <v>68.68272546765597</v>
      </c>
      <c r="E77" s="19">
        <v>69.8</v>
      </c>
      <c r="F77" s="26">
        <f t="shared" si="12"/>
        <v>1.6267183993305172E-2</v>
      </c>
      <c r="G77" s="22">
        <f t="shared" si="13"/>
        <v>0.2168957865774023</v>
      </c>
      <c r="H77" s="60" t="str">
        <f t="shared" si="8"/>
        <v/>
      </c>
      <c r="I77" s="19"/>
      <c r="J77" s="26">
        <f t="shared" si="9"/>
        <v>4.1815461370154759E-2</v>
      </c>
      <c r="K77" s="48">
        <v>66.998429748970878</v>
      </c>
      <c r="L77" s="49">
        <v>5.3563465709138791</v>
      </c>
      <c r="M77" s="42">
        <f t="shared" si="14"/>
        <v>7.9947344900216183E-2</v>
      </c>
      <c r="N77" s="22">
        <f t="shared" si="11"/>
        <v>0.52303752454000119</v>
      </c>
    </row>
    <row r="78" spans="1:14" ht="18.75" x14ac:dyDescent="0.35">
      <c r="A78" s="44" t="s">
        <v>30</v>
      </c>
      <c r="B78" s="2" t="s">
        <v>56</v>
      </c>
      <c r="C78" s="19" t="s">
        <v>43</v>
      </c>
      <c r="D78" s="21">
        <v>5.1976931925557697</v>
      </c>
      <c r="E78" s="19">
        <v>5.21</v>
      </c>
      <c r="F78" s="40">
        <f t="shared" ref="F78:F84" si="15">(E78-D78)</f>
        <v>1.2306807444230294E-2</v>
      </c>
      <c r="G78" s="22">
        <f t="shared" ref="G78:G84" si="16">(E78-D78)/(0.15)</f>
        <v>8.2045382961535296E-2</v>
      </c>
      <c r="H78" s="60" t="str">
        <f t="shared" si="8"/>
        <v/>
      </c>
      <c r="I78" s="19"/>
      <c r="J78" s="40">
        <f>(E78-K78)</f>
        <v>-1.9542425175727018E-2</v>
      </c>
      <c r="K78" s="47">
        <v>5.229542425175727</v>
      </c>
      <c r="L78" s="47">
        <v>4.4936383218001259E-2</v>
      </c>
      <c r="M78" s="42">
        <f t="shared" si="14"/>
        <v>8.5927944673842606E-3</v>
      </c>
      <c r="N78" s="22">
        <f t="shared" si="11"/>
        <v>-0.434890923039361</v>
      </c>
    </row>
    <row r="79" spans="1:14" ht="18.75" x14ac:dyDescent="0.35">
      <c r="A79" s="44" t="s">
        <v>31</v>
      </c>
      <c r="B79" s="2" t="s">
        <v>56</v>
      </c>
      <c r="C79" s="19" t="s">
        <v>43</v>
      </c>
      <c r="D79" s="21">
        <v>12.460942046080051</v>
      </c>
      <c r="E79" s="19">
        <v>12.43</v>
      </c>
      <c r="F79" s="40">
        <f t="shared" si="15"/>
        <v>-3.0942046080051355E-2</v>
      </c>
      <c r="G79" s="22">
        <f t="shared" si="16"/>
        <v>-0.20628030720034238</v>
      </c>
      <c r="H79" s="60" t="str">
        <f t="shared" si="8"/>
        <v/>
      </c>
      <c r="I79" s="19"/>
      <c r="J79" s="40">
        <f t="shared" ref="J79:J84" si="17">(E79-K79)</f>
        <v>-8.1393779936435706E-2</v>
      </c>
      <c r="K79" s="47">
        <v>12.511393779936435</v>
      </c>
      <c r="L79" s="47">
        <v>8.8323213824947733E-2</v>
      </c>
      <c r="M79" s="42">
        <f t="shared" si="14"/>
        <v>7.0594224255482157E-3</v>
      </c>
      <c r="N79" s="22">
        <f t="shared" si="11"/>
        <v>-0.92154459073187911</v>
      </c>
    </row>
    <row r="80" spans="1:14" ht="18.75" x14ac:dyDescent="0.35">
      <c r="A80" s="44" t="s">
        <v>32</v>
      </c>
      <c r="B80" s="2" t="s">
        <v>56</v>
      </c>
      <c r="C80" s="19" t="s">
        <v>43</v>
      </c>
      <c r="D80" s="21">
        <v>3.7502306465514965</v>
      </c>
      <c r="E80" s="19">
        <v>3.78</v>
      </c>
      <c r="F80" s="40">
        <f t="shared" si="15"/>
        <v>2.9769353448503288E-2</v>
      </c>
      <c r="G80" s="22">
        <f t="shared" si="16"/>
        <v>0.19846235632335527</v>
      </c>
      <c r="H80" s="60" t="str">
        <f t="shared" si="8"/>
        <v/>
      </c>
      <c r="I80" s="19"/>
      <c r="J80" s="40">
        <f t="shared" si="17"/>
        <v>-2.8000000101400691E-2</v>
      </c>
      <c r="K80" s="47">
        <v>3.8080000001014005</v>
      </c>
      <c r="L80" s="47">
        <v>5.7264227090555467E-2</v>
      </c>
      <c r="M80" s="42">
        <f t="shared" si="14"/>
        <v>1.5037874760774847E-2</v>
      </c>
      <c r="N80" s="22">
        <f t="shared" si="11"/>
        <v>-0.48896146030439835</v>
      </c>
    </row>
    <row r="81" spans="1:14" ht="18.75" x14ac:dyDescent="0.35">
      <c r="A81" s="44" t="s">
        <v>33</v>
      </c>
      <c r="B81" s="2" t="s">
        <v>56</v>
      </c>
      <c r="C81" s="19" t="s">
        <v>43</v>
      </c>
      <c r="D81" s="21">
        <v>16.039431959406855</v>
      </c>
      <c r="E81" s="19">
        <v>16.010000000000002</v>
      </c>
      <c r="F81" s="40">
        <f t="shared" si="15"/>
        <v>-2.9431959406853281E-2</v>
      </c>
      <c r="G81" s="22">
        <f t="shared" si="16"/>
        <v>-0.19621306271235522</v>
      </c>
      <c r="H81" s="60" t="str">
        <f t="shared" si="8"/>
        <v/>
      </c>
      <c r="I81" s="19"/>
      <c r="J81" s="40">
        <f t="shared" si="17"/>
        <v>-6.6437172646732989E-2</v>
      </c>
      <c r="K81" s="47">
        <v>16.076437172646735</v>
      </c>
      <c r="L81" s="47">
        <v>8.4789459680824589E-2</v>
      </c>
      <c r="M81" s="42">
        <f t="shared" si="14"/>
        <v>5.2741449346183295E-3</v>
      </c>
      <c r="N81" s="22">
        <f t="shared" si="11"/>
        <v>-0.78355461748222432</v>
      </c>
    </row>
    <row r="82" spans="1:14" ht="18.75" x14ac:dyDescent="0.35">
      <c r="A82" s="44" t="s">
        <v>34</v>
      </c>
      <c r="B82" s="2" t="s">
        <v>56</v>
      </c>
      <c r="C82" s="19" t="s">
        <v>43</v>
      </c>
      <c r="D82" s="21">
        <v>8.2443325194408921</v>
      </c>
      <c r="E82" s="19">
        <v>8.24</v>
      </c>
      <c r="F82" s="40">
        <f t="shared" si="15"/>
        <v>-4.3325194408918577E-3</v>
      </c>
      <c r="G82" s="22">
        <f t="shared" si="16"/>
        <v>-2.8883462939279052E-2</v>
      </c>
      <c r="H82" s="60" t="str">
        <f t="shared" si="8"/>
        <v/>
      </c>
      <c r="I82" s="19"/>
      <c r="J82" s="40">
        <f t="shared" si="17"/>
        <v>-3.0515672218053069E-2</v>
      </c>
      <c r="K82" s="48">
        <v>8.2705156722180533</v>
      </c>
      <c r="L82" s="49">
        <v>5.2209333337318052E-2</v>
      </c>
      <c r="M82" s="42">
        <f t="shared" si="14"/>
        <v>6.3127059311062442E-3</v>
      </c>
      <c r="N82" s="22">
        <f t="shared" si="11"/>
        <v>-0.58448691579521006</v>
      </c>
    </row>
    <row r="83" spans="1:14" ht="18.75" x14ac:dyDescent="0.35">
      <c r="A83" s="44" t="s">
        <v>35</v>
      </c>
      <c r="B83" s="2" t="s">
        <v>56</v>
      </c>
      <c r="C83" s="19" t="s">
        <v>43</v>
      </c>
      <c r="D83" s="21">
        <v>20.940102272348167</v>
      </c>
      <c r="E83" s="19">
        <v>20.95</v>
      </c>
      <c r="F83" s="40">
        <f t="shared" si="15"/>
        <v>9.8977276518326107E-3</v>
      </c>
      <c r="G83" s="22">
        <f t="shared" si="16"/>
        <v>6.5984851012217405E-2</v>
      </c>
      <c r="H83" s="60" t="str">
        <f t="shared" si="8"/>
        <v/>
      </c>
      <c r="I83" s="19"/>
      <c r="J83" s="40">
        <f t="shared" si="17"/>
        <v>5.0463402778397892E-3</v>
      </c>
      <c r="K83" s="47">
        <v>20.94495365972216</v>
      </c>
      <c r="L83" s="47">
        <v>6.0416704674286746E-2</v>
      </c>
      <c r="M83" s="42">
        <f t="shared" si="14"/>
        <v>2.8845470682740191E-3</v>
      </c>
      <c r="N83" s="22">
        <f t="shared" si="11"/>
        <v>8.3525579639690345E-2</v>
      </c>
    </row>
    <row r="84" spans="1:14" ht="18.75" x14ac:dyDescent="0.35">
      <c r="A84" s="44" t="s">
        <v>36</v>
      </c>
      <c r="B84" s="2" t="s">
        <v>56</v>
      </c>
      <c r="C84" s="19" t="s">
        <v>43</v>
      </c>
      <c r="D84" s="21">
        <v>20.934026079869604</v>
      </c>
      <c r="E84" s="19">
        <v>20.95</v>
      </c>
      <c r="F84" s="40">
        <f t="shared" si="15"/>
        <v>1.5973920130395669E-2</v>
      </c>
      <c r="G84" s="22">
        <f t="shared" si="16"/>
        <v>0.10649280086930446</v>
      </c>
      <c r="H84" s="60" t="str">
        <f t="shared" si="8"/>
        <v/>
      </c>
      <c r="I84" s="19"/>
      <c r="J84" s="40">
        <f t="shared" si="17"/>
        <v>-1.0147740820787732E-2</v>
      </c>
      <c r="K84" s="47">
        <v>20.960147740820787</v>
      </c>
      <c r="L84" s="47">
        <v>5.8378769300559241E-2</v>
      </c>
      <c r="M84" s="42">
        <f t="shared" si="14"/>
        <v>2.7852269946964203E-3</v>
      </c>
      <c r="N84" s="22">
        <f>(E84-K84)/L84</f>
        <v>-0.173825877838273</v>
      </c>
    </row>
    <row r="85" spans="1:14" ht="18.75" x14ac:dyDescent="0.35">
      <c r="A85" s="44" t="s">
        <v>31</v>
      </c>
      <c r="B85" s="2" t="s">
        <v>57</v>
      </c>
      <c r="C85" s="19" t="s">
        <v>50</v>
      </c>
      <c r="D85" s="21">
        <v>5.0559711409923729</v>
      </c>
      <c r="E85" s="19">
        <v>5</v>
      </c>
      <c r="F85" s="26">
        <f>(E85-D85)/D85</f>
        <v>-1.1070304681641639E-2</v>
      </c>
      <c r="G85" s="22">
        <f>(E85-D85)/(0.075*D85)</f>
        <v>-0.14760406242188853</v>
      </c>
      <c r="H85" s="60" t="str">
        <f t="shared" si="8"/>
        <v/>
      </c>
      <c r="I85" s="19"/>
      <c r="J85" s="26">
        <f t="shared" si="9"/>
        <v>-2.1646075697958515E-2</v>
      </c>
      <c r="K85" s="47">
        <v>5.1106249750743364</v>
      </c>
      <c r="L85" s="47">
        <v>0.1292310802072065</v>
      </c>
      <c r="M85" s="42">
        <f t="shared" si="14"/>
        <v>2.5286746892502474E-2</v>
      </c>
      <c r="N85" s="22">
        <f t="shared" si="11"/>
        <v>-0.85602453292940517</v>
      </c>
    </row>
    <row r="86" spans="1:14" ht="18.75" x14ac:dyDescent="0.35">
      <c r="A86" s="44" t="s">
        <v>32</v>
      </c>
      <c r="B86" s="2" t="s">
        <v>57</v>
      </c>
      <c r="C86" s="19" t="s">
        <v>50</v>
      </c>
      <c r="D86" s="21">
        <v>4.0534273858831273</v>
      </c>
      <c r="E86" s="19">
        <v>4.03</v>
      </c>
      <c r="F86" s="26">
        <f>(E86-D86)/D86</f>
        <v>-5.7796485918848962E-3</v>
      </c>
      <c r="G86" s="22">
        <f>(E86-D86)/(0.075*D86)</f>
        <v>-7.7061981225131956E-2</v>
      </c>
      <c r="H86" s="60" t="str">
        <f t="shared" si="8"/>
        <v/>
      </c>
      <c r="I86" s="19"/>
      <c r="J86" s="26">
        <f t="shared" si="9"/>
        <v>-2.4627279451125417E-2</v>
      </c>
      <c r="K86" s="47">
        <v>4.1317538568560597</v>
      </c>
      <c r="L86" s="47">
        <v>9.928598085693488E-2</v>
      </c>
      <c r="M86" s="42">
        <f t="shared" si="14"/>
        <v>2.4029984431958324E-2</v>
      </c>
      <c r="N86" s="22">
        <f t="shared" si="11"/>
        <v>-1.0248562382908883</v>
      </c>
    </row>
    <row r="87" spans="1:14" x14ac:dyDescent="0.25">
      <c r="A87" s="46"/>
      <c r="B87" s="2"/>
      <c r="C87" s="28"/>
      <c r="F87" s="19"/>
      <c r="G87" s="26"/>
      <c r="H87" s="32"/>
      <c r="J87" s="42"/>
      <c r="M87" s="22"/>
    </row>
    <row r="89" spans="1:14" x14ac:dyDescent="0.25">
      <c r="F89" s="68" t="s">
        <v>58</v>
      </c>
      <c r="G89" s="68"/>
      <c r="H89" s="50">
        <f>COUNTA(G8:G86)</f>
        <v>39</v>
      </c>
    </row>
    <row r="90" spans="1:14" x14ac:dyDescent="0.25">
      <c r="F90" s="68" t="s">
        <v>59</v>
      </c>
      <c r="G90" s="68"/>
      <c r="H90" s="50">
        <f>COUNTIF(H8:H86,"=X")</f>
        <v>0</v>
      </c>
    </row>
    <row r="91" spans="1:14" x14ac:dyDescent="0.25">
      <c r="F91" s="68" t="s">
        <v>67</v>
      </c>
      <c r="G91" s="68"/>
      <c r="H91" s="50">
        <f>COUNTIF(H8:H86,"=XX")</f>
        <v>0</v>
      </c>
    </row>
  </sheetData>
  <sheetProtection password="DC07" sheet="1" objects="1" scenarios="1" selectLockedCells="1" selectUnlockedCells="1"/>
  <mergeCells count="9">
    <mergeCell ref="D1:E1"/>
    <mergeCell ref="F91:G91"/>
    <mergeCell ref="F3:H3"/>
    <mergeCell ref="J3:N3"/>
    <mergeCell ref="A7:D7"/>
    <mergeCell ref="A50:H50"/>
    <mergeCell ref="A63:G63"/>
    <mergeCell ref="F89:G89"/>
    <mergeCell ref="F90:G90"/>
  </mergeCells>
  <pageMargins left="0.75" right="0.75" top="1" bottom="1" header="0.5" footer="0.5"/>
  <pageSetup paperSize="9" scale="57" orientation="portrait" r:id="rId1"/>
  <headerFooter alignWithMargins="0">
    <oddHeader>&amp;CDefinitieve rapportering resultaten LABS 2012 - v1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O91"/>
  <sheetViews>
    <sheetView zoomScale="75" zoomScaleNormal="75" workbookViewId="0">
      <pane ySplit="5" topLeftCell="A27" activePane="bottomLeft" state="frozen"/>
      <selection activeCell="E3" sqref="E3"/>
      <selection pane="bottomLeft" activeCell="D51" sqref="D51:D60"/>
    </sheetView>
  </sheetViews>
  <sheetFormatPr defaultRowHeight="15.75" x14ac:dyDescent="0.25"/>
  <cols>
    <col min="1" max="1" width="19.85546875" style="17" bestFit="1" customWidth="1"/>
    <col min="2" max="2" width="26.5703125" style="24" bestFit="1" customWidth="1"/>
    <col min="3" max="3" width="16.5703125" style="19" bestFit="1" customWidth="1"/>
    <col min="4" max="4" width="12.7109375" style="21" bestFit="1" customWidth="1"/>
    <col min="5" max="5" width="10.28515625" style="29" bestFit="1" customWidth="1"/>
    <col min="6" max="6" width="14.5703125" style="25" bestFit="1" customWidth="1"/>
    <col min="7" max="7" width="9.85546875" style="18" bestFit="1" customWidth="1"/>
    <col min="8" max="8" width="12.140625" style="19" bestFit="1" customWidth="1"/>
    <col min="9" max="9" width="9.140625" style="20"/>
    <col min="10" max="10" width="14.5703125" style="21" bestFit="1" customWidth="1"/>
    <col min="11" max="11" width="7.5703125" style="22" bestFit="1" customWidth="1"/>
    <col min="12" max="12" width="10.85546875" style="22" bestFit="1" customWidth="1"/>
    <col min="13" max="14" width="10.85546875" style="17" bestFit="1" customWidth="1"/>
    <col min="15" max="16384" width="9.140625" style="17"/>
  </cols>
  <sheetData>
    <row r="1" spans="1:15" x14ac:dyDescent="0.25">
      <c r="A1" s="1" t="s">
        <v>44</v>
      </c>
      <c r="B1" s="2"/>
      <c r="C1" s="3" t="s">
        <v>45</v>
      </c>
      <c r="D1" s="67" t="s">
        <v>68</v>
      </c>
      <c r="E1" s="67"/>
      <c r="F1" s="5">
        <v>7</v>
      </c>
    </row>
    <row r="2" spans="1:15" x14ac:dyDescent="0.25">
      <c r="B2" s="6"/>
      <c r="C2" s="23"/>
      <c r="D2" s="4"/>
      <c r="F2" s="5"/>
    </row>
    <row r="3" spans="1:15" ht="47.25" customHeight="1" x14ac:dyDescent="0.25">
      <c r="A3" s="52"/>
      <c r="B3" s="52"/>
      <c r="C3" s="52"/>
      <c r="D3" s="52"/>
      <c r="E3" s="52"/>
      <c r="F3" s="69" t="s">
        <v>60</v>
      </c>
      <c r="G3" s="69"/>
      <c r="H3" s="69"/>
      <c r="I3" s="53"/>
      <c r="J3" s="70" t="s">
        <v>61</v>
      </c>
      <c r="K3" s="70"/>
      <c r="L3" s="70"/>
      <c r="M3" s="70"/>
      <c r="N3" s="70"/>
      <c r="O3" s="22"/>
    </row>
    <row r="4" spans="1:15" s="9" customFormat="1" x14ac:dyDescent="0.25">
      <c r="A4" s="1" t="s">
        <v>0</v>
      </c>
      <c r="B4" s="6" t="s">
        <v>1</v>
      </c>
      <c r="C4" s="7" t="s">
        <v>2</v>
      </c>
      <c r="D4" s="8" t="s">
        <v>3</v>
      </c>
      <c r="E4" s="9" t="s">
        <v>4</v>
      </c>
      <c r="F4" s="10" t="s">
        <v>5</v>
      </c>
      <c r="G4" s="11" t="s">
        <v>9</v>
      </c>
      <c r="H4" s="12" t="s">
        <v>10</v>
      </c>
      <c r="I4" s="12"/>
      <c r="J4" s="10" t="s">
        <v>5</v>
      </c>
      <c r="K4" s="13" t="s">
        <v>6</v>
      </c>
      <c r="L4" s="12" t="s">
        <v>7</v>
      </c>
      <c r="M4" s="14" t="s">
        <v>8</v>
      </c>
      <c r="N4" s="12" t="s">
        <v>9</v>
      </c>
    </row>
    <row r="5" spans="1:15" s="9" customFormat="1" x14ac:dyDescent="0.25">
      <c r="A5" s="1"/>
      <c r="B5" s="6"/>
      <c r="C5" s="7"/>
      <c r="D5" s="15"/>
      <c r="F5" s="10" t="s">
        <v>11</v>
      </c>
      <c r="G5" s="10" t="s">
        <v>11</v>
      </c>
      <c r="J5" s="10" t="s">
        <v>51</v>
      </c>
      <c r="K5" s="13"/>
      <c r="L5" s="12" t="s">
        <v>52</v>
      </c>
      <c r="M5" s="12" t="s">
        <v>52</v>
      </c>
      <c r="N5" s="12" t="s">
        <v>52</v>
      </c>
    </row>
    <row r="6" spans="1:15" x14ac:dyDescent="0.25">
      <c r="E6" s="25"/>
      <c r="F6" s="17"/>
      <c r="G6" s="17"/>
      <c r="H6" s="25"/>
      <c r="I6" s="25"/>
      <c r="J6" s="18"/>
      <c r="K6" s="19"/>
      <c r="L6" s="20"/>
      <c r="M6" s="21"/>
      <c r="N6" s="22"/>
    </row>
    <row r="7" spans="1:15" x14ac:dyDescent="0.25">
      <c r="A7" s="71" t="s">
        <v>46</v>
      </c>
      <c r="B7" s="71"/>
      <c r="C7" s="71"/>
      <c r="D7" s="71"/>
      <c r="E7" s="25"/>
      <c r="F7" s="17"/>
      <c r="G7" s="17"/>
      <c r="H7" s="25"/>
      <c r="I7" s="25"/>
      <c r="J7" s="26"/>
      <c r="K7" s="19"/>
      <c r="L7" s="20"/>
      <c r="M7" s="21"/>
      <c r="N7" s="22"/>
    </row>
    <row r="8" spans="1:15" ht="13.5" customHeight="1" x14ac:dyDescent="0.25">
      <c r="A8" s="1" t="s">
        <v>13</v>
      </c>
      <c r="B8" s="27" t="s">
        <v>14</v>
      </c>
      <c r="C8" s="28" t="s">
        <v>15</v>
      </c>
      <c r="D8" s="21">
        <v>87.85</v>
      </c>
      <c r="E8" s="55">
        <v>92.8</v>
      </c>
      <c r="F8" s="38">
        <f>(E8-D8)/D8</f>
        <v>5.6346044393853198E-2</v>
      </c>
      <c r="G8" s="22">
        <f>(E8-D8)/(D8*0.04)</f>
        <v>1.4086511098463299</v>
      </c>
      <c r="H8" s="60" t="str">
        <f t="shared" ref="H8:H48" si="0">IF(ABS(G8)&gt;2,IF(ABS(G8)&gt;3,"XX","X"),"")</f>
        <v/>
      </c>
      <c r="I8" s="29"/>
      <c r="J8" s="30"/>
      <c r="K8" s="31"/>
      <c r="L8" s="20"/>
      <c r="M8" s="21"/>
      <c r="N8" s="22"/>
    </row>
    <row r="9" spans="1:15" x14ac:dyDescent="0.25">
      <c r="A9" s="1" t="s">
        <v>16</v>
      </c>
      <c r="B9" s="27" t="s">
        <v>17</v>
      </c>
      <c r="C9" s="28" t="s">
        <v>18</v>
      </c>
      <c r="D9" s="21">
        <v>129.57</v>
      </c>
      <c r="E9" s="64">
        <v>129.91999999999999</v>
      </c>
      <c r="F9" s="40">
        <f>E9-D9</f>
        <v>0.34999999999999432</v>
      </c>
      <c r="G9" s="22">
        <f>(E9-D9)/1</f>
        <v>0.34999999999999432</v>
      </c>
      <c r="H9" s="60" t="str">
        <f t="shared" si="0"/>
        <v/>
      </c>
      <c r="I9" s="32"/>
      <c r="J9" s="32"/>
      <c r="K9" s="31"/>
      <c r="L9" s="20"/>
      <c r="M9" s="21"/>
      <c r="N9" s="22"/>
    </row>
    <row r="10" spans="1:15" x14ac:dyDescent="0.25">
      <c r="A10" s="1"/>
      <c r="B10" s="27"/>
      <c r="C10" s="28"/>
      <c r="D10" s="17"/>
      <c r="E10" s="17"/>
      <c r="F10" s="37"/>
      <c r="G10" s="22"/>
      <c r="H10" s="60" t="str">
        <f t="shared" si="0"/>
        <v/>
      </c>
      <c r="I10" s="29"/>
      <c r="J10" s="30"/>
      <c r="K10" s="19"/>
      <c r="L10" s="20"/>
      <c r="M10" s="21"/>
      <c r="N10" s="22"/>
    </row>
    <row r="11" spans="1:15" x14ac:dyDescent="0.25">
      <c r="A11" s="33" t="s">
        <v>19</v>
      </c>
      <c r="B11" s="34" t="s">
        <v>20</v>
      </c>
      <c r="C11" s="35" t="s">
        <v>21</v>
      </c>
      <c r="D11" s="32">
        <v>6.17</v>
      </c>
      <c r="E11" s="55">
        <v>6.11</v>
      </c>
      <c r="F11" s="38">
        <f>(E11-D11)/D11</f>
        <v>-9.724473257698478E-3</v>
      </c>
      <c r="G11" s="22">
        <f>(E11-D11)/((12.5-0.53*D11)/2/100*D11)</f>
        <v>-0.21071676307865692</v>
      </c>
      <c r="H11" s="60" t="str">
        <f t="shared" si="0"/>
        <v/>
      </c>
      <c r="I11" s="21"/>
      <c r="J11" s="30"/>
      <c r="K11" s="19"/>
      <c r="L11" s="20"/>
      <c r="M11" s="21"/>
      <c r="N11" s="22"/>
    </row>
    <row r="12" spans="1:15" x14ac:dyDescent="0.25">
      <c r="A12" s="33"/>
      <c r="B12" s="34" t="s">
        <v>20</v>
      </c>
      <c r="C12" s="35" t="s">
        <v>21</v>
      </c>
      <c r="D12" s="32">
        <v>5.99</v>
      </c>
      <c r="E12" s="55">
        <v>6.04</v>
      </c>
      <c r="F12" s="38">
        <f t="shared" ref="F12:F16" si="1">(E12-D12)/D12</f>
        <v>8.3472454090149951E-3</v>
      </c>
      <c r="G12" s="22">
        <f>(E12-D12)/((12.5-0.53*D12)/2/100*D12)</f>
        <v>0.17902363267701832</v>
      </c>
      <c r="H12" s="60" t="str">
        <f t="shared" si="0"/>
        <v/>
      </c>
      <c r="I12" s="21"/>
      <c r="J12" s="30"/>
      <c r="K12" s="19"/>
      <c r="L12" s="20"/>
      <c r="M12" s="21"/>
      <c r="N12" s="22"/>
    </row>
    <row r="13" spans="1:15" s="20" customFormat="1" x14ac:dyDescent="0.25">
      <c r="A13" s="36"/>
      <c r="B13" s="34" t="s">
        <v>20</v>
      </c>
      <c r="C13" s="35" t="s">
        <v>21</v>
      </c>
      <c r="D13" s="17"/>
      <c r="E13" s="17"/>
      <c r="F13" s="38"/>
      <c r="G13" s="22"/>
      <c r="H13" s="60" t="str">
        <f t="shared" si="0"/>
        <v/>
      </c>
      <c r="I13" s="21"/>
      <c r="J13" s="30"/>
      <c r="K13" s="19"/>
      <c r="M13" s="21"/>
      <c r="N13" s="22"/>
    </row>
    <row r="14" spans="1:15" s="20" customFormat="1" x14ac:dyDescent="0.25">
      <c r="A14" s="36"/>
      <c r="B14" s="34"/>
      <c r="C14" s="35"/>
      <c r="D14" s="32"/>
      <c r="E14" s="32"/>
      <c r="F14" s="38"/>
      <c r="G14" s="22"/>
      <c r="H14" s="60" t="str">
        <f t="shared" si="0"/>
        <v/>
      </c>
      <c r="I14" s="21"/>
      <c r="J14" s="30"/>
      <c r="K14" s="19"/>
      <c r="M14" s="21"/>
      <c r="N14" s="22"/>
    </row>
    <row r="15" spans="1:15" s="20" customFormat="1" x14ac:dyDescent="0.25">
      <c r="A15" s="33" t="s">
        <v>22</v>
      </c>
      <c r="B15" s="34" t="s">
        <v>20</v>
      </c>
      <c r="C15" s="35" t="s">
        <v>21</v>
      </c>
      <c r="D15" s="32">
        <v>11.03</v>
      </c>
      <c r="E15" s="32">
        <v>11.3</v>
      </c>
      <c r="F15" s="38">
        <f t="shared" si="1"/>
        <v>2.4478694469628411E-2</v>
      </c>
      <c r="G15" s="22">
        <f>(E15-D15)/((12.5-0.53*D15)/2/100*D15)</f>
        <v>0.73574771853829701</v>
      </c>
      <c r="H15" s="60" t="str">
        <f t="shared" si="0"/>
        <v/>
      </c>
      <c r="I15" s="21"/>
      <c r="J15" s="30"/>
      <c r="K15" s="19"/>
      <c r="M15" s="21"/>
      <c r="N15" s="22"/>
    </row>
    <row r="16" spans="1:15" s="20" customFormat="1" x14ac:dyDescent="0.25">
      <c r="A16" s="33"/>
      <c r="B16" s="34" t="s">
        <v>20</v>
      </c>
      <c r="C16" s="35" t="s">
        <v>21</v>
      </c>
      <c r="D16" s="32">
        <v>10.86</v>
      </c>
      <c r="E16" s="32">
        <v>11.1</v>
      </c>
      <c r="F16" s="38">
        <f t="shared" si="1"/>
        <v>2.2099447513812175E-2</v>
      </c>
      <c r="G16" s="22">
        <f>(E16-D16)/((12.5-0.53*D16)/2/100*D16)</f>
        <v>0.65536157035118103</v>
      </c>
      <c r="H16" s="60" t="str">
        <f t="shared" si="0"/>
        <v/>
      </c>
      <c r="I16" s="21"/>
      <c r="J16" s="30"/>
      <c r="K16" s="19"/>
      <c r="M16" s="21"/>
      <c r="N16" s="22"/>
    </row>
    <row r="17" spans="1:14" s="20" customFormat="1" x14ac:dyDescent="0.25">
      <c r="A17" s="36"/>
      <c r="B17" s="34" t="s">
        <v>20</v>
      </c>
      <c r="C17" s="35" t="s">
        <v>21</v>
      </c>
      <c r="D17" s="17"/>
      <c r="E17" s="17"/>
      <c r="F17" s="38"/>
      <c r="G17" s="22"/>
      <c r="H17" s="60" t="str">
        <f t="shared" si="0"/>
        <v/>
      </c>
      <c r="I17" s="19"/>
      <c r="J17" s="37"/>
      <c r="K17" s="19"/>
      <c r="M17" s="21"/>
      <c r="N17" s="22"/>
    </row>
    <row r="18" spans="1:14" s="20" customFormat="1" x14ac:dyDescent="0.25">
      <c r="A18" s="36"/>
      <c r="B18" s="34"/>
      <c r="C18" s="35"/>
      <c r="D18" s="17"/>
      <c r="E18" s="17"/>
      <c r="F18" s="37"/>
      <c r="G18" s="22"/>
      <c r="H18" s="60" t="str">
        <f t="shared" si="0"/>
        <v/>
      </c>
      <c r="I18" s="19"/>
      <c r="J18" s="37"/>
      <c r="K18" s="19"/>
      <c r="M18" s="21"/>
      <c r="N18" s="22"/>
    </row>
    <row r="19" spans="1:14" s="20" customFormat="1" x14ac:dyDescent="0.25">
      <c r="A19" s="36"/>
      <c r="B19" s="34"/>
      <c r="C19" s="35"/>
      <c r="D19" s="17"/>
      <c r="E19" s="17"/>
      <c r="F19" s="37"/>
      <c r="G19" s="22"/>
      <c r="H19" s="60" t="str">
        <f t="shared" si="0"/>
        <v/>
      </c>
      <c r="I19" s="19"/>
      <c r="J19" s="37"/>
      <c r="K19" s="19"/>
      <c r="M19" s="21"/>
      <c r="N19" s="22"/>
    </row>
    <row r="20" spans="1:14" s="20" customFormat="1" ht="18" x14ac:dyDescent="0.25">
      <c r="A20" s="9" t="s">
        <v>23</v>
      </c>
      <c r="B20" s="24"/>
      <c r="C20" s="19" t="s">
        <v>53</v>
      </c>
      <c r="D20" s="21">
        <v>10.220000000000001</v>
      </c>
      <c r="E20" s="59">
        <v>9.84</v>
      </c>
      <c r="F20" s="38">
        <f>(E20-D20)/D20</f>
        <v>-3.7181996086105749E-2</v>
      </c>
      <c r="G20" s="22">
        <f>(E20-D20)/(D20*0.075)</f>
        <v>-0.49575994781474331</v>
      </c>
      <c r="H20" s="60" t="str">
        <f t="shared" si="0"/>
        <v/>
      </c>
      <c r="I20" s="32"/>
      <c r="J20" s="30"/>
      <c r="K20" s="31"/>
      <c r="M20" s="21"/>
      <c r="N20" s="22"/>
    </row>
    <row r="21" spans="1:14" s="20" customFormat="1" ht="18" customHeight="1" x14ac:dyDescent="0.25">
      <c r="A21" s="17"/>
      <c r="B21" s="24"/>
      <c r="C21" s="19"/>
      <c r="D21" s="32"/>
      <c r="E21" s="32"/>
      <c r="F21" s="38"/>
      <c r="G21" s="22"/>
      <c r="H21" s="60" t="str">
        <f t="shared" si="0"/>
        <v/>
      </c>
      <c r="I21" s="32"/>
      <c r="J21" s="38"/>
      <c r="K21" s="19"/>
      <c r="M21" s="21"/>
      <c r="N21" s="22"/>
    </row>
    <row r="22" spans="1:14" s="20" customFormat="1" ht="18" customHeight="1" x14ac:dyDescent="0.25">
      <c r="A22" s="17"/>
      <c r="B22" s="24"/>
      <c r="C22" s="19"/>
      <c r="D22" s="17"/>
      <c r="E22" s="17"/>
      <c r="F22" s="37"/>
      <c r="G22" s="22"/>
      <c r="H22" s="60" t="str">
        <f t="shared" si="0"/>
        <v/>
      </c>
      <c r="I22" s="32"/>
      <c r="J22" s="38"/>
      <c r="K22" s="19"/>
      <c r="M22" s="21"/>
      <c r="N22" s="22"/>
    </row>
    <row r="23" spans="1:14" s="20" customFormat="1" x14ac:dyDescent="0.25">
      <c r="A23" s="17"/>
      <c r="B23" s="24"/>
      <c r="C23" s="19"/>
      <c r="D23" s="19"/>
      <c r="E23" s="58"/>
      <c r="F23" s="57"/>
      <c r="G23" s="22"/>
      <c r="H23" s="60" t="str">
        <f t="shared" si="0"/>
        <v/>
      </c>
      <c r="I23" s="29"/>
      <c r="J23" s="38"/>
      <c r="K23" s="19"/>
      <c r="M23" s="21"/>
      <c r="N23" s="22"/>
    </row>
    <row r="24" spans="1:14" s="20" customFormat="1" x14ac:dyDescent="0.25">
      <c r="A24" s="33" t="s">
        <v>47</v>
      </c>
      <c r="B24" s="27"/>
      <c r="C24" s="28"/>
      <c r="D24" s="19"/>
      <c r="E24" s="29"/>
      <c r="F24" s="38"/>
      <c r="G24" s="22"/>
      <c r="H24" s="60" t="str">
        <f t="shared" si="0"/>
        <v/>
      </c>
      <c r="I24" s="29"/>
      <c r="J24" s="38"/>
      <c r="K24" s="19"/>
      <c r="M24" s="21"/>
      <c r="N24" s="22"/>
    </row>
    <row r="25" spans="1:14" s="20" customFormat="1" x14ac:dyDescent="0.25">
      <c r="A25" s="33" t="s">
        <v>24</v>
      </c>
      <c r="B25" s="34" t="s">
        <v>25</v>
      </c>
      <c r="C25" s="35" t="s">
        <v>26</v>
      </c>
      <c r="D25" s="21">
        <v>5.66</v>
      </c>
      <c r="E25" s="21">
        <v>5.57</v>
      </c>
      <c r="F25" s="38">
        <f>(E25-D25)/D25</f>
        <v>-1.5901060070671352E-2</v>
      </c>
      <c r="G25" s="22">
        <f>(E25-D25)/(D25*0.075)</f>
        <v>-0.21201413427561805</v>
      </c>
      <c r="H25" s="60" t="str">
        <f t="shared" si="0"/>
        <v/>
      </c>
      <c r="I25" s="29"/>
      <c r="J25" s="38"/>
      <c r="K25" s="19"/>
      <c r="M25" s="21"/>
      <c r="N25" s="22"/>
    </row>
    <row r="26" spans="1:14" s="20" customFormat="1" x14ac:dyDescent="0.25">
      <c r="A26" s="36"/>
      <c r="B26" s="34" t="s">
        <v>25</v>
      </c>
      <c r="C26" s="35" t="s">
        <v>26</v>
      </c>
      <c r="D26" s="21">
        <v>12.24</v>
      </c>
      <c r="E26" s="21">
        <v>12.27</v>
      </c>
      <c r="F26" s="38">
        <f t="shared" ref="F26:F27" si="2">(E26-D26)/D26</f>
        <v>2.4509803921568107E-3</v>
      </c>
      <c r="G26" s="22">
        <f t="shared" ref="G26:G27" si="3">(E26-D26)/(D26*0.075)</f>
        <v>3.2679738562090811E-2</v>
      </c>
      <c r="H26" s="60" t="str">
        <f t="shared" si="0"/>
        <v/>
      </c>
      <c r="I26" s="29"/>
      <c r="J26" s="38"/>
      <c r="K26" s="19"/>
      <c r="M26" s="21"/>
      <c r="N26" s="22"/>
    </row>
    <row r="27" spans="1:14" s="20" customFormat="1" x14ac:dyDescent="0.25">
      <c r="A27" s="36"/>
      <c r="B27" s="34" t="s">
        <v>25</v>
      </c>
      <c r="C27" s="35" t="s">
        <v>26</v>
      </c>
      <c r="D27" s="21">
        <v>19.43</v>
      </c>
      <c r="E27" s="21">
        <v>19.28</v>
      </c>
      <c r="F27" s="38">
        <f t="shared" si="2"/>
        <v>-7.7200205867214919E-3</v>
      </c>
      <c r="G27" s="22">
        <f t="shared" si="3"/>
        <v>-0.10293360782295323</v>
      </c>
      <c r="H27" s="60" t="str">
        <f t="shared" si="0"/>
        <v/>
      </c>
      <c r="I27" s="29"/>
      <c r="J27" s="38"/>
      <c r="K27" s="19"/>
      <c r="M27" s="21"/>
      <c r="N27" s="22"/>
    </row>
    <row r="28" spans="1:14" s="20" customFormat="1" x14ac:dyDescent="0.25">
      <c r="A28" s="36"/>
      <c r="B28" s="34" t="s">
        <v>25</v>
      </c>
      <c r="C28" s="35" t="s">
        <v>26</v>
      </c>
      <c r="D28" s="21"/>
      <c r="E28" s="21" t="s">
        <v>63</v>
      </c>
      <c r="F28" s="39"/>
      <c r="G28" s="22"/>
      <c r="H28" s="60" t="str">
        <f t="shared" si="0"/>
        <v/>
      </c>
      <c r="I28" s="29"/>
      <c r="J28" s="38"/>
      <c r="K28" s="19"/>
      <c r="M28" s="21"/>
      <c r="N28" s="22"/>
    </row>
    <row r="29" spans="1:14" s="20" customFormat="1" x14ac:dyDescent="0.25">
      <c r="A29" s="36"/>
      <c r="B29" s="34" t="s">
        <v>25</v>
      </c>
      <c r="C29" s="35" t="s">
        <v>26</v>
      </c>
      <c r="D29" s="21"/>
      <c r="E29" s="21" t="s">
        <v>63</v>
      </c>
      <c r="F29" s="39"/>
      <c r="G29" s="22"/>
      <c r="H29" s="60" t="str">
        <f t="shared" si="0"/>
        <v/>
      </c>
      <c r="I29" s="29"/>
      <c r="J29" s="38"/>
      <c r="K29" s="19"/>
      <c r="M29" s="21"/>
      <c r="N29" s="22"/>
    </row>
    <row r="30" spans="1:14" s="20" customFormat="1" x14ac:dyDescent="0.25">
      <c r="A30" s="36"/>
      <c r="B30" s="34"/>
      <c r="C30" s="35"/>
      <c r="D30" s="21"/>
      <c r="E30" s="21"/>
      <c r="F30" s="39"/>
      <c r="G30" s="22"/>
      <c r="H30" s="60" t="str">
        <f t="shared" si="0"/>
        <v/>
      </c>
      <c r="I30" s="29"/>
      <c r="J30" s="38"/>
      <c r="K30" s="19"/>
      <c r="M30" s="21"/>
      <c r="N30" s="22"/>
    </row>
    <row r="31" spans="1:14" s="20" customFormat="1" x14ac:dyDescent="0.25">
      <c r="A31" s="33" t="s">
        <v>24</v>
      </c>
      <c r="B31" s="34" t="s">
        <v>25</v>
      </c>
      <c r="C31" s="35" t="s">
        <v>26</v>
      </c>
      <c r="D31" s="21"/>
      <c r="E31" s="21"/>
      <c r="F31" s="39"/>
      <c r="G31" s="22"/>
      <c r="H31" s="60" t="str">
        <f t="shared" si="0"/>
        <v/>
      </c>
      <c r="I31" s="29"/>
      <c r="J31" s="38"/>
      <c r="K31" s="19"/>
      <c r="M31" s="21"/>
      <c r="N31" s="22"/>
    </row>
    <row r="32" spans="1:14" s="20" customFormat="1" x14ac:dyDescent="0.25">
      <c r="A32" s="36"/>
      <c r="B32" s="34" t="s">
        <v>25</v>
      </c>
      <c r="C32" s="35" t="s">
        <v>26</v>
      </c>
      <c r="D32" s="21"/>
      <c r="E32" s="21"/>
      <c r="F32" s="39"/>
      <c r="G32" s="22"/>
      <c r="H32" s="60" t="str">
        <f t="shared" si="0"/>
        <v/>
      </c>
      <c r="I32" s="29"/>
      <c r="J32" s="38"/>
      <c r="K32" s="19"/>
      <c r="M32" s="21"/>
      <c r="N32" s="22"/>
    </row>
    <row r="33" spans="1:14" s="20" customFormat="1" x14ac:dyDescent="0.25">
      <c r="A33" s="36"/>
      <c r="B33" s="34" t="s">
        <v>25</v>
      </c>
      <c r="C33" s="35" t="s">
        <v>26</v>
      </c>
      <c r="D33" s="21"/>
      <c r="E33" s="21"/>
      <c r="F33" s="39"/>
      <c r="G33" s="22"/>
      <c r="H33" s="60" t="str">
        <f t="shared" si="0"/>
        <v/>
      </c>
      <c r="I33" s="29"/>
      <c r="J33" s="38"/>
      <c r="K33" s="19"/>
      <c r="M33" s="21"/>
      <c r="N33" s="22"/>
    </row>
    <row r="34" spans="1:14" s="20" customFormat="1" x14ac:dyDescent="0.25">
      <c r="A34" s="36"/>
      <c r="B34" s="34" t="s">
        <v>25</v>
      </c>
      <c r="C34" s="35" t="s">
        <v>26</v>
      </c>
      <c r="D34" s="21"/>
      <c r="E34" s="21"/>
      <c r="F34" s="39"/>
      <c r="G34" s="22"/>
      <c r="H34" s="60" t="str">
        <f t="shared" si="0"/>
        <v/>
      </c>
      <c r="I34" s="29"/>
      <c r="J34" s="38"/>
      <c r="K34" s="19"/>
      <c r="M34" s="21"/>
      <c r="N34" s="22"/>
    </row>
    <row r="35" spans="1:14" s="20" customFormat="1" x14ac:dyDescent="0.25">
      <c r="A35" s="36"/>
      <c r="B35" s="34" t="s">
        <v>25</v>
      </c>
      <c r="C35" s="35" t="s">
        <v>26</v>
      </c>
      <c r="D35" s="21"/>
      <c r="E35" s="21"/>
      <c r="F35" s="39"/>
      <c r="G35" s="22"/>
      <c r="H35" s="60" t="str">
        <f t="shared" si="0"/>
        <v/>
      </c>
      <c r="I35" s="29"/>
      <c r="J35" s="38"/>
      <c r="K35" s="19"/>
      <c r="M35" s="21"/>
      <c r="N35" s="22"/>
    </row>
    <row r="36" spans="1:14" s="20" customFormat="1" x14ac:dyDescent="0.25">
      <c r="A36" s="33"/>
      <c r="B36" s="27"/>
      <c r="C36" s="28"/>
      <c r="D36" s="41"/>
      <c r="E36" s="21"/>
      <c r="F36" s="38"/>
      <c r="G36" s="22"/>
      <c r="H36" s="60" t="str">
        <f t="shared" si="0"/>
        <v/>
      </c>
      <c r="I36" s="29"/>
      <c r="J36" s="38"/>
      <c r="K36" s="19"/>
      <c r="M36" s="21"/>
      <c r="N36" s="22"/>
    </row>
    <row r="37" spans="1:14" s="20" customFormat="1" x14ac:dyDescent="0.25">
      <c r="A37" s="33" t="s">
        <v>27</v>
      </c>
      <c r="B37" s="34" t="s">
        <v>25</v>
      </c>
      <c r="C37" s="35" t="s">
        <v>26</v>
      </c>
      <c r="D37" s="21">
        <v>88.64</v>
      </c>
      <c r="E37" s="59">
        <v>88.61</v>
      </c>
      <c r="F37" s="38">
        <f>(E37-D37)/D37</f>
        <v>-3.3844765342961572E-4</v>
      </c>
      <c r="G37" s="22">
        <f>(E37-D37)/(D37*0.05)</f>
        <v>-6.7689530685923135E-3</v>
      </c>
      <c r="H37" s="60" t="str">
        <f t="shared" si="0"/>
        <v/>
      </c>
      <c r="I37" s="21"/>
      <c r="J37" s="39"/>
      <c r="K37" s="31"/>
      <c r="M37" s="21"/>
      <c r="N37" s="22"/>
    </row>
    <row r="38" spans="1:14" s="20" customFormat="1" x14ac:dyDescent="0.25">
      <c r="A38" s="36"/>
      <c r="B38" s="34" t="s">
        <v>25</v>
      </c>
      <c r="C38" s="35" t="s">
        <v>26</v>
      </c>
      <c r="D38" s="21">
        <v>112.04</v>
      </c>
      <c r="E38" s="21">
        <v>112.22</v>
      </c>
      <c r="F38" s="38">
        <f t="shared" ref="F38:F39" si="4">(E38-D38)/D38</f>
        <v>1.6065690824704803E-3</v>
      </c>
      <c r="G38" s="22">
        <f t="shared" ref="G38:G39" si="5">(E38-D38)/(D38*0.05)</f>
        <v>3.2131381649409603E-2</v>
      </c>
      <c r="H38" s="60" t="str">
        <f t="shared" si="0"/>
        <v/>
      </c>
      <c r="I38" s="21"/>
      <c r="J38" s="39"/>
      <c r="K38" s="31"/>
      <c r="M38" s="21"/>
      <c r="N38" s="22"/>
    </row>
    <row r="39" spans="1:14" s="20" customFormat="1" x14ac:dyDescent="0.25">
      <c r="A39" s="36"/>
      <c r="B39" s="34" t="s">
        <v>25</v>
      </c>
      <c r="C39" s="35" t="s">
        <v>26</v>
      </c>
      <c r="D39" s="21">
        <v>204.4</v>
      </c>
      <c r="E39" s="21">
        <v>203.68</v>
      </c>
      <c r="F39" s="38">
        <f t="shared" si="4"/>
        <v>-3.5225048923679006E-3</v>
      </c>
      <c r="G39" s="22">
        <f t="shared" si="5"/>
        <v>-7.0450097847358006E-2</v>
      </c>
      <c r="H39" s="60" t="str">
        <f t="shared" si="0"/>
        <v/>
      </c>
      <c r="I39" s="21"/>
      <c r="J39" s="39"/>
      <c r="K39" s="40"/>
      <c r="M39" s="21"/>
      <c r="N39" s="22"/>
    </row>
    <row r="40" spans="1:14" s="20" customFormat="1" x14ac:dyDescent="0.25">
      <c r="A40" s="36"/>
      <c r="B40" s="34" t="s">
        <v>25</v>
      </c>
      <c r="C40" s="35" t="s">
        <v>26</v>
      </c>
      <c r="D40" s="21"/>
      <c r="E40" s="21" t="s">
        <v>63</v>
      </c>
      <c r="F40" s="39"/>
      <c r="G40" s="22"/>
      <c r="H40" s="60" t="str">
        <f t="shared" si="0"/>
        <v/>
      </c>
      <c r="I40" s="21"/>
      <c r="J40" s="39"/>
      <c r="K40" s="21"/>
      <c r="M40" s="21"/>
      <c r="N40" s="22"/>
    </row>
    <row r="41" spans="1:14" s="20" customFormat="1" x14ac:dyDescent="0.25">
      <c r="A41" s="36"/>
      <c r="B41" s="34" t="s">
        <v>25</v>
      </c>
      <c r="C41" s="35" t="s">
        <v>26</v>
      </c>
      <c r="D41" s="21"/>
      <c r="E41" s="21" t="s">
        <v>63</v>
      </c>
      <c r="F41" s="39"/>
      <c r="G41" s="22"/>
      <c r="H41" s="60" t="str">
        <f t="shared" si="0"/>
        <v/>
      </c>
      <c r="I41" s="21"/>
      <c r="J41" s="39"/>
      <c r="K41" s="21"/>
      <c r="M41" s="21"/>
      <c r="N41" s="22"/>
    </row>
    <row r="42" spans="1:14" s="20" customFormat="1" x14ac:dyDescent="0.25">
      <c r="A42" s="36"/>
      <c r="B42" s="34"/>
      <c r="C42" s="35"/>
      <c r="D42" s="19"/>
      <c r="E42" s="59"/>
      <c r="F42" s="57"/>
      <c r="G42" s="22"/>
      <c r="H42" s="60" t="str">
        <f t="shared" si="0"/>
        <v/>
      </c>
      <c r="I42" s="21"/>
      <c r="J42" s="39"/>
      <c r="K42" s="21"/>
      <c r="M42" s="21"/>
      <c r="N42" s="22"/>
    </row>
    <row r="43" spans="1:14" s="20" customFormat="1" x14ac:dyDescent="0.25">
      <c r="A43" s="33" t="s">
        <v>27</v>
      </c>
      <c r="B43" s="34" t="s">
        <v>25</v>
      </c>
      <c r="C43" s="35" t="s">
        <v>26</v>
      </c>
      <c r="D43" s="19">
        <v>79.78</v>
      </c>
      <c r="E43" s="59">
        <v>78.7</v>
      </c>
      <c r="F43" s="38">
        <f>(E43-D43)/D43</f>
        <v>-1.3537227375282004E-2</v>
      </c>
      <c r="G43" s="22">
        <f>(E43-D43)/(D43*0.05)</f>
        <v>-0.27074454750564009</v>
      </c>
      <c r="H43" s="60" t="str">
        <f t="shared" si="0"/>
        <v/>
      </c>
      <c r="I43" s="19"/>
      <c r="J43" s="39"/>
      <c r="K43" s="21"/>
      <c r="M43" s="21"/>
      <c r="N43" s="22"/>
    </row>
    <row r="44" spans="1:14" s="20" customFormat="1" x14ac:dyDescent="0.25">
      <c r="A44" s="36"/>
      <c r="B44" s="34" t="s">
        <v>25</v>
      </c>
      <c r="C44" s="35" t="s">
        <v>26</v>
      </c>
      <c r="D44" s="19">
        <v>131.79</v>
      </c>
      <c r="E44" s="59">
        <v>130.87</v>
      </c>
      <c r="F44" s="38">
        <f t="shared" ref="F44:F45" si="6">(E44-D44)/D44</f>
        <v>-6.9808027923210225E-3</v>
      </c>
      <c r="G44" s="22">
        <f t="shared" ref="G44:G45" si="7">(E44-D44)/(D44*0.05)</f>
        <v>-0.13961605584642045</v>
      </c>
      <c r="H44" s="60" t="str">
        <f t="shared" si="0"/>
        <v/>
      </c>
      <c r="I44" s="21"/>
      <c r="J44" s="39"/>
      <c r="K44" s="41"/>
      <c r="M44" s="21"/>
      <c r="N44" s="22"/>
    </row>
    <row r="45" spans="1:14" s="22" customFormat="1" x14ac:dyDescent="0.25">
      <c r="A45" s="36"/>
      <c r="B45" s="34" t="s">
        <v>25</v>
      </c>
      <c r="C45" s="35" t="s">
        <v>26</v>
      </c>
      <c r="D45" s="19">
        <v>184.42</v>
      </c>
      <c r="E45" s="59">
        <v>181.7</v>
      </c>
      <c r="F45" s="38">
        <f t="shared" si="6"/>
        <v>-1.4748942630951084E-2</v>
      </c>
      <c r="G45" s="22">
        <f t="shared" si="7"/>
        <v>-0.29497885261902168</v>
      </c>
      <c r="H45" s="60" t="str">
        <f t="shared" si="0"/>
        <v/>
      </c>
      <c r="I45" s="21"/>
      <c r="J45" s="39"/>
      <c r="K45" s="21"/>
      <c r="L45" s="20"/>
      <c r="M45" s="21"/>
    </row>
    <row r="46" spans="1:14" s="22" customFormat="1" x14ac:dyDescent="0.25">
      <c r="A46" s="36"/>
      <c r="B46" s="34" t="s">
        <v>25</v>
      </c>
      <c r="C46" s="35" t="s">
        <v>26</v>
      </c>
      <c r="D46" s="62"/>
      <c r="E46" s="29" t="s">
        <v>64</v>
      </c>
      <c r="F46" s="38"/>
      <c r="G46" s="21"/>
      <c r="H46" s="60" t="str">
        <f t="shared" si="0"/>
        <v/>
      </c>
      <c r="I46" s="21"/>
      <c r="J46" s="39"/>
      <c r="K46" s="21"/>
      <c r="L46" s="20"/>
      <c r="M46" s="21"/>
    </row>
    <row r="47" spans="1:14" s="22" customFormat="1" x14ac:dyDescent="0.25">
      <c r="A47" s="36"/>
      <c r="B47" s="34" t="s">
        <v>25</v>
      </c>
      <c r="C47" s="35" t="s">
        <v>26</v>
      </c>
      <c r="D47" s="62"/>
      <c r="E47" s="58" t="s">
        <v>64</v>
      </c>
      <c r="F47" s="57"/>
      <c r="G47" s="21"/>
      <c r="H47" s="60" t="str">
        <f t="shared" si="0"/>
        <v/>
      </c>
      <c r="I47" s="21"/>
      <c r="J47" s="39"/>
      <c r="K47" s="21"/>
      <c r="L47" s="20"/>
      <c r="M47" s="21"/>
    </row>
    <row r="48" spans="1:14" s="22" customFormat="1" x14ac:dyDescent="0.25">
      <c r="A48" s="36"/>
      <c r="B48" s="34"/>
      <c r="C48" s="35"/>
      <c r="E48" s="39"/>
      <c r="H48" s="60" t="str">
        <f t="shared" si="0"/>
        <v/>
      </c>
      <c r="I48" s="39"/>
      <c r="J48" s="21"/>
      <c r="K48" s="21"/>
      <c r="L48" s="20"/>
      <c r="M48" s="21"/>
    </row>
    <row r="49" spans="1:14" x14ac:dyDescent="0.25">
      <c r="E49" s="25"/>
      <c r="F49" s="17"/>
      <c r="G49" s="17"/>
      <c r="H49" s="25"/>
      <c r="I49" s="25"/>
      <c r="J49" s="18"/>
      <c r="K49" s="19"/>
      <c r="L49" s="20"/>
      <c r="M49" s="21"/>
      <c r="N49" s="22"/>
    </row>
    <row r="50" spans="1:14" s="22" customFormat="1" x14ac:dyDescent="0.25">
      <c r="A50" s="71" t="s">
        <v>48</v>
      </c>
      <c r="B50" s="71"/>
      <c r="C50" s="71"/>
      <c r="D50" s="71"/>
      <c r="E50" s="71"/>
      <c r="F50" s="71"/>
      <c r="G50" s="71"/>
      <c r="H50" s="71"/>
      <c r="I50" s="54"/>
      <c r="J50" s="18"/>
      <c r="K50" s="19"/>
      <c r="L50" s="20"/>
      <c r="M50" s="21"/>
    </row>
    <row r="51" spans="1:14" s="22" customFormat="1" x14ac:dyDescent="0.25">
      <c r="A51" s="17"/>
      <c r="B51" s="24" t="s">
        <v>28</v>
      </c>
      <c r="C51" s="19" t="s">
        <v>29</v>
      </c>
      <c r="D51" s="32">
        <v>72.801864823674819</v>
      </c>
      <c r="E51" s="20">
        <v>72.321428571428569</v>
      </c>
      <c r="F51" s="26">
        <f t="shared" ref="F51:F60" si="8">(E51-D51)/D51</f>
        <v>-6.5992300253552598E-3</v>
      </c>
      <c r="G51" s="22">
        <f t="shared" ref="G51:G60" si="9">(E51-D51)/(0.075*D51)</f>
        <v>-8.7989733671403461E-2</v>
      </c>
      <c r="H51" s="60" t="str">
        <f>IF(ABS(G51)&gt;2,IF(ABS(G51)&gt;3,"XX","X"),"")</f>
        <v/>
      </c>
      <c r="I51" s="20"/>
      <c r="J51" s="26">
        <f>(E51-K51)/K51</f>
        <v>-1.4613294196408425E-2</v>
      </c>
      <c r="K51" s="47">
        <v>73.393956043327989</v>
      </c>
      <c r="L51" s="47">
        <v>3.5439893023691846</v>
      </c>
      <c r="M51" s="42">
        <f>(L51/K51)</f>
        <v>4.8287209103117387E-2</v>
      </c>
      <c r="N51" s="22">
        <f>(E51-K51)/L51</f>
        <v>-0.30263281866636194</v>
      </c>
    </row>
    <row r="52" spans="1:14" s="22" customFormat="1" x14ac:dyDescent="0.25">
      <c r="A52" s="17"/>
      <c r="B52" s="24" t="s">
        <v>30</v>
      </c>
      <c r="C52" s="19" t="s">
        <v>29</v>
      </c>
      <c r="D52" s="43">
        <v>37.057140388760196</v>
      </c>
      <c r="E52" s="20">
        <v>36.321428571428569</v>
      </c>
      <c r="F52" s="26">
        <f t="shared" si="8"/>
        <v>-1.9853442807874495E-2</v>
      </c>
      <c r="G52" s="22">
        <f t="shared" si="9"/>
        <v>-0.26471257077165999</v>
      </c>
      <c r="H52" s="60" t="str">
        <f t="shared" ref="H52:H86" si="10">IF(ABS(G52)&gt;2,IF(ABS(G52)&gt;3,"XX","X"),"")</f>
        <v/>
      </c>
      <c r="I52" s="20"/>
      <c r="J52" s="26">
        <f t="shared" ref="J52:J86" si="11">(E52-K52)/K52</f>
        <v>-3.0981009705066662E-2</v>
      </c>
      <c r="K52" s="47">
        <v>37.482679839301888</v>
      </c>
      <c r="L52" s="47">
        <v>2.4447489834797431</v>
      </c>
      <c r="M52" s="42">
        <f t="shared" ref="M52:M60" si="12">(L52/K52)</f>
        <v>6.5223431034307722E-2</v>
      </c>
      <c r="N52" s="22">
        <f t="shared" ref="N52:N86" si="13">(E52-K52)/L52</f>
        <v>-0.47499815961491748</v>
      </c>
    </row>
    <row r="53" spans="1:14" s="22" customFormat="1" x14ac:dyDescent="0.25">
      <c r="A53" s="17"/>
      <c r="B53" s="24" t="s">
        <v>31</v>
      </c>
      <c r="C53" s="19" t="s">
        <v>29</v>
      </c>
      <c r="D53" s="43">
        <v>51.622655405343721</v>
      </c>
      <c r="E53" s="20">
        <v>52.392857142857139</v>
      </c>
      <c r="F53" s="26">
        <f t="shared" si="8"/>
        <v>1.4919839583333214E-2</v>
      </c>
      <c r="G53" s="22">
        <f t="shared" si="9"/>
        <v>0.19893119444444288</v>
      </c>
      <c r="H53" s="60" t="str">
        <f t="shared" si="10"/>
        <v/>
      </c>
      <c r="I53" s="20"/>
      <c r="J53" s="26">
        <f t="shared" si="11"/>
        <v>-1.1071014245212217E-2</v>
      </c>
      <c r="K53" s="47">
        <v>52.979392754747643</v>
      </c>
      <c r="L53" s="47">
        <v>2.1086479681467494</v>
      </c>
      <c r="M53" s="42">
        <f t="shared" si="12"/>
        <v>3.9801286094540735E-2</v>
      </c>
      <c r="N53" s="22">
        <f t="shared" si="13"/>
        <v>-0.27815719871249966</v>
      </c>
    </row>
    <row r="54" spans="1:14" x14ac:dyDescent="0.25">
      <c r="B54" s="24" t="s">
        <v>35</v>
      </c>
      <c r="C54" s="19" t="s">
        <v>29</v>
      </c>
      <c r="D54" s="43">
        <v>105.27843992905528</v>
      </c>
      <c r="E54" s="20">
        <v>67.5</v>
      </c>
      <c r="F54" s="26"/>
      <c r="G54" s="22"/>
      <c r="H54" s="60"/>
      <c r="J54" s="26"/>
      <c r="K54" s="49"/>
      <c r="L54" s="47"/>
      <c r="M54" s="42"/>
      <c r="N54" s="22"/>
    </row>
    <row r="55" spans="1:14" x14ac:dyDescent="0.25">
      <c r="B55" s="24" t="s">
        <v>36</v>
      </c>
      <c r="C55" s="19" t="s">
        <v>29</v>
      </c>
      <c r="D55" s="43">
        <v>149.58798713206852</v>
      </c>
      <c r="E55" s="20">
        <v>96.428571428571431</v>
      </c>
      <c r="F55" s="26"/>
      <c r="G55" s="22"/>
      <c r="H55" s="60"/>
      <c r="J55" s="26"/>
      <c r="K55" s="49"/>
      <c r="L55" s="47"/>
      <c r="M55" s="42"/>
      <c r="N55" s="22"/>
    </row>
    <row r="56" spans="1:14" x14ac:dyDescent="0.25">
      <c r="B56" s="24" t="s">
        <v>37</v>
      </c>
      <c r="C56" s="19" t="s">
        <v>29</v>
      </c>
      <c r="D56" s="43">
        <v>173.77092371711555</v>
      </c>
      <c r="E56" s="20">
        <v>110.89285714285715</v>
      </c>
      <c r="F56" s="26"/>
      <c r="G56" s="22"/>
      <c r="H56" s="60"/>
      <c r="J56" s="26"/>
      <c r="K56" s="47"/>
      <c r="L56" s="47"/>
      <c r="M56" s="42"/>
      <c r="N56" s="22"/>
    </row>
    <row r="57" spans="1:14" x14ac:dyDescent="0.25">
      <c r="B57" s="24" t="s">
        <v>38</v>
      </c>
      <c r="C57" s="19" t="s">
        <v>29</v>
      </c>
      <c r="D57" s="43">
        <v>67.691344804873708</v>
      </c>
      <c r="E57" s="20">
        <v>64.446428571428569</v>
      </c>
      <c r="F57" s="26"/>
      <c r="G57" s="22"/>
      <c r="H57" s="60"/>
      <c r="J57" s="26"/>
      <c r="K57" s="47"/>
      <c r="L57" s="49"/>
      <c r="M57" s="42"/>
      <c r="N57" s="22"/>
    </row>
    <row r="58" spans="1:14" x14ac:dyDescent="0.25">
      <c r="B58" s="24" t="s">
        <v>39</v>
      </c>
      <c r="C58" s="19" t="s">
        <v>29</v>
      </c>
      <c r="D58" s="43">
        <v>61.98733361091962</v>
      </c>
      <c r="E58" s="20">
        <v>62.678571428571431</v>
      </c>
      <c r="F58" s="26"/>
      <c r="G58" s="22"/>
      <c r="H58" s="60"/>
      <c r="J58" s="26"/>
      <c r="K58" s="47"/>
      <c r="L58" s="49"/>
      <c r="M58" s="42"/>
      <c r="N58" s="22"/>
    </row>
    <row r="59" spans="1:14" x14ac:dyDescent="0.25">
      <c r="B59" s="24" t="s">
        <v>40</v>
      </c>
      <c r="C59" s="19" t="s">
        <v>29</v>
      </c>
      <c r="D59" s="43">
        <v>51.928193552520007</v>
      </c>
      <c r="E59" s="20">
        <v>49.982142857142854</v>
      </c>
      <c r="F59" s="26"/>
      <c r="G59" s="22"/>
      <c r="H59" s="60"/>
      <c r="J59" s="26"/>
      <c r="K59" s="47"/>
      <c r="L59" s="49"/>
      <c r="M59" s="42"/>
      <c r="N59" s="22"/>
    </row>
    <row r="60" spans="1:14" x14ac:dyDescent="0.25">
      <c r="B60" s="24" t="s">
        <v>41</v>
      </c>
      <c r="C60" s="19" t="s">
        <v>29</v>
      </c>
      <c r="D60" s="43">
        <v>72.801864823674819</v>
      </c>
      <c r="E60" s="20">
        <v>72.803571428571445</v>
      </c>
      <c r="F60" s="26">
        <f t="shared" si="8"/>
        <v>2.34417744759566E-5</v>
      </c>
      <c r="G60" s="22">
        <f t="shared" si="9"/>
        <v>3.1255699301275467E-4</v>
      </c>
      <c r="H60" s="60" t="str">
        <f t="shared" si="10"/>
        <v/>
      </c>
      <c r="J60" s="26">
        <f t="shared" si="11"/>
        <v>-1.2579131895274364E-2</v>
      </c>
      <c r="K60" s="47">
        <v>73.731043955260944</v>
      </c>
      <c r="L60" s="49">
        <v>4.4507705425646824</v>
      </c>
      <c r="M60" s="42">
        <f t="shared" si="12"/>
        <v>6.0364946755200606E-2</v>
      </c>
      <c r="N60" s="22">
        <f t="shared" si="13"/>
        <v>-0.20838470952830976</v>
      </c>
    </row>
    <row r="61" spans="1:14" x14ac:dyDescent="0.25">
      <c r="E61" s="25"/>
      <c r="F61" s="26"/>
      <c r="G61" s="22"/>
      <c r="H61" s="60" t="str">
        <f t="shared" si="10"/>
        <v/>
      </c>
      <c r="I61" s="25"/>
      <c r="J61" s="26"/>
      <c r="K61" s="51"/>
      <c r="L61" s="51"/>
      <c r="M61" s="42"/>
      <c r="N61" s="22"/>
    </row>
    <row r="62" spans="1:14" x14ac:dyDescent="0.25">
      <c r="E62" s="25"/>
      <c r="F62" s="26"/>
      <c r="G62" s="22"/>
      <c r="H62" s="16" t="str">
        <f t="shared" si="10"/>
        <v/>
      </c>
      <c r="I62" s="25"/>
      <c r="J62" s="26"/>
      <c r="K62" s="51"/>
      <c r="L62" s="51"/>
      <c r="M62" s="42"/>
      <c r="N62" s="22"/>
    </row>
    <row r="63" spans="1:14" x14ac:dyDescent="0.25">
      <c r="A63" s="71" t="s">
        <v>49</v>
      </c>
      <c r="B63" s="71"/>
      <c r="C63" s="71"/>
      <c r="D63" s="71"/>
      <c r="E63" s="71"/>
      <c r="F63" s="71"/>
      <c r="G63" s="71"/>
      <c r="H63" s="16" t="str">
        <f t="shared" si="10"/>
        <v/>
      </c>
      <c r="I63" s="25"/>
      <c r="J63" s="26"/>
      <c r="K63" s="51"/>
      <c r="L63" s="51"/>
      <c r="M63" s="42"/>
      <c r="N63" s="22"/>
    </row>
    <row r="64" spans="1:14" x14ac:dyDescent="0.25">
      <c r="A64" s="33"/>
      <c r="E64" s="25"/>
      <c r="F64" s="26"/>
      <c r="G64" s="22"/>
      <c r="H64" s="16" t="str">
        <f t="shared" si="10"/>
        <v/>
      </c>
      <c r="I64" s="25"/>
      <c r="J64" s="26"/>
      <c r="K64" s="51"/>
      <c r="L64" s="51"/>
      <c r="M64" s="42"/>
      <c r="N64" s="22"/>
    </row>
    <row r="65" spans="1:14" x14ac:dyDescent="0.25">
      <c r="A65" s="44" t="s">
        <v>28</v>
      </c>
      <c r="B65" s="45" t="s">
        <v>42</v>
      </c>
      <c r="C65" s="19" t="s">
        <v>12</v>
      </c>
      <c r="D65" s="21">
        <v>130.09473586402876</v>
      </c>
      <c r="E65" s="19">
        <v>134</v>
      </c>
      <c r="F65" s="26">
        <f t="shared" ref="F65:F77" si="14">(E65-D65)/D65</f>
        <v>3.0018617663768545E-2</v>
      </c>
      <c r="G65" s="22">
        <f t="shared" ref="G65:G77" si="15">(E65-D65)/(0.075*D65)</f>
        <v>0.40024823551691391</v>
      </c>
      <c r="H65" s="60" t="str">
        <f t="shared" si="10"/>
        <v/>
      </c>
      <c r="I65" s="19"/>
      <c r="J65" s="26">
        <f t="shared" si="11"/>
        <v>2.7144013443612048E-2</v>
      </c>
      <c r="K65" s="47">
        <v>130.45882392942195</v>
      </c>
      <c r="L65" s="47">
        <v>2.442515630067283</v>
      </c>
      <c r="M65" s="42">
        <f>(L65/K65)</f>
        <v>1.8722502292284043E-2</v>
      </c>
      <c r="N65" s="22">
        <f t="shared" si="13"/>
        <v>1.4498069232336905</v>
      </c>
    </row>
    <row r="66" spans="1:14" x14ac:dyDescent="0.25">
      <c r="A66" s="44" t="s">
        <v>32</v>
      </c>
      <c r="B66" s="45" t="s">
        <v>42</v>
      </c>
      <c r="C66" s="19" t="s">
        <v>12</v>
      </c>
      <c r="D66" s="21">
        <v>260.64206000730655</v>
      </c>
      <c r="E66" s="19">
        <v>267</v>
      </c>
      <c r="F66" s="26">
        <f t="shared" si="14"/>
        <v>2.4393376849903711E-2</v>
      </c>
      <c r="G66" s="22">
        <f t="shared" si="15"/>
        <v>0.32524502466538285</v>
      </c>
      <c r="H66" s="60" t="str">
        <f t="shared" si="10"/>
        <v/>
      </c>
      <c r="I66" s="19"/>
      <c r="J66" s="26">
        <f t="shared" si="11"/>
        <v>2.4190688518462598E-2</v>
      </c>
      <c r="K66" s="47">
        <v>260.69364132398761</v>
      </c>
      <c r="L66" s="47">
        <v>4.3499701038654051</v>
      </c>
      <c r="M66" s="42">
        <f t="shared" ref="M66:M86" si="16">(L66/K66)</f>
        <v>1.6686138111283288E-2</v>
      </c>
      <c r="N66" s="22">
        <f t="shared" si="13"/>
        <v>1.4497475903129846</v>
      </c>
    </row>
    <row r="67" spans="1:14" x14ac:dyDescent="0.25">
      <c r="A67" s="44" t="s">
        <v>33</v>
      </c>
      <c r="B67" s="45" t="s">
        <v>42</v>
      </c>
      <c r="C67" s="19" t="s">
        <v>12</v>
      </c>
      <c r="D67" s="21">
        <v>104.32914340839557</v>
      </c>
      <c r="E67" s="19">
        <v>109</v>
      </c>
      <c r="F67" s="26">
        <f t="shared" si="14"/>
        <v>4.4770391465023388E-2</v>
      </c>
      <c r="G67" s="22">
        <f t="shared" si="15"/>
        <v>0.5969385528669785</v>
      </c>
      <c r="H67" s="60" t="str">
        <f t="shared" si="10"/>
        <v/>
      </c>
      <c r="I67" s="19"/>
      <c r="J67" s="26">
        <f t="shared" si="11"/>
        <v>2.935763869291888E-2</v>
      </c>
      <c r="K67" s="47">
        <v>105.89128200224802</v>
      </c>
      <c r="L67" s="47">
        <v>3.276126837527273</v>
      </c>
      <c r="M67" s="42">
        <f t="shared" si="16"/>
        <v>3.0938588858124529E-2</v>
      </c>
      <c r="N67" s="22">
        <f t="shared" si="13"/>
        <v>0.94890037899092838</v>
      </c>
    </row>
    <row r="68" spans="1:14" x14ac:dyDescent="0.25">
      <c r="A68" s="44" t="s">
        <v>35</v>
      </c>
      <c r="B68" s="45" t="s">
        <v>42</v>
      </c>
      <c r="C68" s="19" t="s">
        <v>12</v>
      </c>
      <c r="D68" s="21">
        <v>51.481174170863582</v>
      </c>
      <c r="E68" s="19">
        <v>54</v>
      </c>
      <c r="F68" s="26">
        <f t="shared" si="14"/>
        <v>4.8927124715076507E-2</v>
      </c>
      <c r="G68" s="22">
        <f t="shared" si="15"/>
        <v>0.65236166286768682</v>
      </c>
      <c r="H68" s="60" t="str">
        <f t="shared" si="10"/>
        <v/>
      </c>
      <c r="I68" s="19"/>
      <c r="J68" s="26">
        <f t="shared" si="11"/>
        <v>3.676345051242412E-2</v>
      </c>
      <c r="K68" s="47">
        <v>52.085169450476194</v>
      </c>
      <c r="L68" s="47">
        <v>2.1470032677235706</v>
      </c>
      <c r="M68" s="42">
        <f t="shared" si="16"/>
        <v>4.1221009557528498E-2</v>
      </c>
      <c r="N68" s="22">
        <f t="shared" si="13"/>
        <v>0.891861963281531</v>
      </c>
    </row>
    <row r="69" spans="1:14" ht="18.75" x14ac:dyDescent="0.35">
      <c r="A69" s="44" t="s">
        <v>32</v>
      </c>
      <c r="B69" s="2" t="s">
        <v>54</v>
      </c>
      <c r="C69" s="19" t="s">
        <v>12</v>
      </c>
      <c r="D69" s="21">
        <v>118.87204471386225</v>
      </c>
      <c r="E69" s="19">
        <v>122</v>
      </c>
      <c r="F69" s="26">
        <f t="shared" si="14"/>
        <v>2.6313632390753197E-2</v>
      </c>
      <c r="G69" s="22">
        <f t="shared" si="15"/>
        <v>0.35084843187670933</v>
      </c>
      <c r="H69" s="60" t="str">
        <f t="shared" si="10"/>
        <v/>
      </c>
      <c r="I69" s="19"/>
      <c r="J69" s="26">
        <f t="shared" si="11"/>
        <v>4.5989179732517982E-2</v>
      </c>
      <c r="K69" s="47">
        <v>116.63600576747652</v>
      </c>
      <c r="L69" s="47">
        <v>8.3513811278557739</v>
      </c>
      <c r="M69" s="42">
        <f t="shared" si="16"/>
        <v>7.1602084389831899E-2</v>
      </c>
      <c r="N69" s="22">
        <f t="shared" si="13"/>
        <v>0.64228828147143757</v>
      </c>
    </row>
    <row r="70" spans="1:14" ht="18.75" x14ac:dyDescent="0.35">
      <c r="A70" s="44" t="s">
        <v>33</v>
      </c>
      <c r="B70" s="2" t="s">
        <v>54</v>
      </c>
      <c r="C70" s="19" t="s">
        <v>12</v>
      </c>
      <c r="D70" s="21">
        <v>89.776175870431032</v>
      </c>
      <c r="E70" s="19">
        <v>86</v>
      </c>
      <c r="F70" s="26">
        <f t="shared" si="14"/>
        <v>-4.2062115408891744E-2</v>
      </c>
      <c r="G70" s="22">
        <f t="shared" si="15"/>
        <v>-0.56082820545188994</v>
      </c>
      <c r="H70" s="60" t="str">
        <f t="shared" si="10"/>
        <v/>
      </c>
      <c r="I70" s="19"/>
      <c r="J70" s="26">
        <f t="shared" si="11"/>
        <v>5.1152777738603196E-2</v>
      </c>
      <c r="K70" s="47">
        <v>81.81493862863212</v>
      </c>
      <c r="L70" s="47">
        <v>10.138913327232238</v>
      </c>
      <c r="M70" s="42">
        <f t="shared" si="16"/>
        <v>0.12392496403687338</v>
      </c>
      <c r="N70" s="22">
        <f t="shared" si="13"/>
        <v>0.41277218142571248</v>
      </c>
    </row>
    <row r="71" spans="1:14" ht="18.75" x14ac:dyDescent="0.35">
      <c r="A71" s="44" t="s">
        <v>34</v>
      </c>
      <c r="B71" s="2" t="s">
        <v>54</v>
      </c>
      <c r="C71" s="19" t="s">
        <v>12</v>
      </c>
      <c r="D71" s="21">
        <v>63.818542970216058</v>
      </c>
      <c r="E71" s="19">
        <v>58</v>
      </c>
      <c r="F71" s="26">
        <f t="shared" si="14"/>
        <v>-9.1173234289155677E-2</v>
      </c>
      <c r="G71" s="22">
        <f t="shared" si="15"/>
        <v>-1.2156431238554091</v>
      </c>
      <c r="H71" s="60" t="str">
        <f t="shared" si="10"/>
        <v/>
      </c>
      <c r="I71" s="19"/>
      <c r="J71" s="26">
        <f t="shared" si="11"/>
        <v>-4.5154072613830268E-2</v>
      </c>
      <c r="K71" s="48">
        <v>60.742784083261817</v>
      </c>
      <c r="L71" s="49">
        <v>2.9850544300343693</v>
      </c>
      <c r="M71" s="42">
        <f t="shared" si="16"/>
        <v>4.9142535612833819E-2</v>
      </c>
      <c r="N71" s="22">
        <f t="shared" si="13"/>
        <v>-0.91883888470008146</v>
      </c>
    </row>
    <row r="72" spans="1:14" ht="18.75" x14ac:dyDescent="0.35">
      <c r="A72" s="44" t="s">
        <v>35</v>
      </c>
      <c r="B72" s="2" t="s">
        <v>54</v>
      </c>
      <c r="C72" s="19" t="s">
        <v>12</v>
      </c>
      <c r="D72" s="21">
        <v>61.010575198184512</v>
      </c>
      <c r="E72" s="19">
        <v>61</v>
      </c>
      <c r="F72" s="26">
        <f t="shared" si="14"/>
        <v>-1.7333385483024222E-4</v>
      </c>
      <c r="G72" s="22">
        <f t="shared" si="15"/>
        <v>-2.3111180644032302E-3</v>
      </c>
      <c r="H72" s="60" t="str">
        <f t="shared" si="10"/>
        <v/>
      </c>
      <c r="I72" s="19"/>
      <c r="J72" s="26">
        <f t="shared" si="11"/>
        <v>-3.0763466951468786E-3</v>
      </c>
      <c r="K72" s="47">
        <v>61.188236228302806</v>
      </c>
      <c r="L72" s="47">
        <v>2.9903950820414962</v>
      </c>
      <c r="M72" s="42">
        <f t="shared" si="16"/>
        <v>4.8872058852683184E-2</v>
      </c>
      <c r="N72" s="22">
        <f t="shared" si="13"/>
        <v>-6.2946942841512393E-2</v>
      </c>
    </row>
    <row r="73" spans="1:14" ht="18.75" x14ac:dyDescent="0.35">
      <c r="A73" s="44" t="s">
        <v>30</v>
      </c>
      <c r="B73" s="2" t="s">
        <v>55</v>
      </c>
      <c r="C73" s="19" t="s">
        <v>12</v>
      </c>
      <c r="D73" s="21">
        <v>82.716551145333838</v>
      </c>
      <c r="E73" s="19">
        <v>87.2</v>
      </c>
      <c r="F73" s="26">
        <f t="shared" si="14"/>
        <v>5.420256034114259E-2</v>
      </c>
      <c r="G73" s="22">
        <f t="shared" si="15"/>
        <v>0.72270080454856789</v>
      </c>
      <c r="H73" s="60" t="str">
        <f t="shared" si="10"/>
        <v/>
      </c>
      <c r="I73" s="19"/>
      <c r="J73" s="26">
        <f t="shared" si="11"/>
        <v>6.5220061245820471E-2</v>
      </c>
      <c r="K73" s="47">
        <v>81.861019307142854</v>
      </c>
      <c r="L73" s="47">
        <v>6.4230084151123892</v>
      </c>
      <c r="M73" s="42">
        <f t="shared" si="16"/>
        <v>7.8462355703307785E-2</v>
      </c>
      <c r="N73" s="22">
        <f t="shared" si="13"/>
        <v>0.83122741678110157</v>
      </c>
    </row>
    <row r="74" spans="1:14" ht="18.75" x14ac:dyDescent="0.35">
      <c r="A74" s="44" t="s">
        <v>32</v>
      </c>
      <c r="B74" s="2" t="s">
        <v>55</v>
      </c>
      <c r="C74" s="19" t="s">
        <v>12</v>
      </c>
      <c r="D74" s="21">
        <v>278.6996621917412</v>
      </c>
      <c r="E74" s="19">
        <v>292.3</v>
      </c>
      <c r="F74" s="26">
        <f t="shared" si="14"/>
        <v>4.8799261905462896E-2</v>
      </c>
      <c r="G74" s="22">
        <f t="shared" si="15"/>
        <v>0.65065682540617198</v>
      </c>
      <c r="H74" s="60" t="str">
        <f t="shared" si="10"/>
        <v/>
      </c>
      <c r="I74" s="19"/>
      <c r="J74" s="26">
        <f t="shared" si="11"/>
        <v>6.3066533295579486E-2</v>
      </c>
      <c r="K74" s="47">
        <v>274.959271922379</v>
      </c>
      <c r="L74" s="47">
        <v>8.7748291053850611</v>
      </c>
      <c r="M74" s="42">
        <f t="shared" si="16"/>
        <v>3.1913195885469883E-2</v>
      </c>
      <c r="N74" s="22">
        <f t="shared" si="13"/>
        <v>1.9761898345096094</v>
      </c>
    </row>
    <row r="75" spans="1:14" ht="18.75" x14ac:dyDescent="0.35">
      <c r="A75" s="44" t="s">
        <v>33</v>
      </c>
      <c r="B75" s="2" t="s">
        <v>55</v>
      </c>
      <c r="C75" s="19" t="s">
        <v>12</v>
      </c>
      <c r="D75" s="21">
        <v>302.85375842028714</v>
      </c>
      <c r="E75" s="19">
        <v>317.5</v>
      </c>
      <c r="F75" s="26">
        <f t="shared" si="14"/>
        <v>4.8360772064078052E-2</v>
      </c>
      <c r="G75" s="22">
        <f t="shared" si="15"/>
        <v>0.6448102941877073</v>
      </c>
      <c r="H75" s="60" t="str">
        <f t="shared" si="10"/>
        <v/>
      </c>
      <c r="I75" s="19"/>
      <c r="J75" s="26">
        <f t="shared" si="11"/>
        <v>7.578169489739596E-2</v>
      </c>
      <c r="K75" s="47">
        <v>295.13422798133962</v>
      </c>
      <c r="L75" s="47">
        <v>15.108691799904831</v>
      </c>
      <c r="M75" s="42">
        <f t="shared" si="16"/>
        <v>5.1192611250973248E-2</v>
      </c>
      <c r="N75" s="22">
        <f t="shared" si="13"/>
        <v>1.480324856371831</v>
      </c>
    </row>
    <row r="76" spans="1:14" ht="18.75" x14ac:dyDescent="0.35">
      <c r="A76" s="44" t="s">
        <v>36</v>
      </c>
      <c r="B76" s="2" t="s">
        <v>55</v>
      </c>
      <c r="C76" s="19" t="s">
        <v>12</v>
      </c>
      <c r="D76" s="21">
        <v>31.45863895680522</v>
      </c>
      <c r="E76" s="19">
        <v>32.6</v>
      </c>
      <c r="F76" s="26">
        <f t="shared" si="14"/>
        <v>3.6281323065563795E-2</v>
      </c>
      <c r="G76" s="22">
        <f>(E76-D76)/4.53181</f>
        <v>0.25185544919023106</v>
      </c>
      <c r="H76" s="60" t="str">
        <f t="shared" si="10"/>
        <v/>
      </c>
      <c r="I76" s="19"/>
      <c r="J76" s="26">
        <f t="shared" si="11"/>
        <v>2.316952363670808E-2</v>
      </c>
      <c r="K76" s="47">
        <v>31.86177778646887</v>
      </c>
      <c r="L76" s="47">
        <v>6.2129923510420459</v>
      </c>
      <c r="M76" s="42">
        <f t="shared" si="16"/>
        <v>0.19499829522006751</v>
      </c>
      <c r="N76" s="22">
        <f t="shared" si="13"/>
        <v>0.11881910870328304</v>
      </c>
    </row>
    <row r="77" spans="1:14" ht="18.75" x14ac:dyDescent="0.35">
      <c r="A77" s="44" t="s">
        <v>37</v>
      </c>
      <c r="B77" s="2" t="s">
        <v>55</v>
      </c>
      <c r="C77" s="19" t="s">
        <v>12</v>
      </c>
      <c r="D77" s="21">
        <v>68.68272546765597</v>
      </c>
      <c r="E77" s="19">
        <v>68.8</v>
      </c>
      <c r="F77" s="26">
        <f t="shared" si="14"/>
        <v>1.7074822168967887E-3</v>
      </c>
      <c r="G77" s="22">
        <f t="shared" si="15"/>
        <v>2.276642955862385E-2</v>
      </c>
      <c r="H77" s="60" t="str">
        <f t="shared" si="10"/>
        <v/>
      </c>
      <c r="I77" s="19"/>
      <c r="J77" s="26">
        <f t="shared" si="11"/>
        <v>2.6889738427888932E-2</v>
      </c>
      <c r="K77" s="48">
        <v>66.998429748970878</v>
      </c>
      <c r="L77" s="49">
        <v>5.3563465709138791</v>
      </c>
      <c r="M77" s="42">
        <f t="shared" si="16"/>
        <v>7.9947344900216183E-2</v>
      </c>
      <c r="N77" s="22">
        <f t="shared" si="13"/>
        <v>0.33634310759726332</v>
      </c>
    </row>
    <row r="78" spans="1:14" ht="18.75" x14ac:dyDescent="0.35">
      <c r="A78" s="44" t="s">
        <v>30</v>
      </c>
      <c r="B78" s="2" t="s">
        <v>56</v>
      </c>
      <c r="C78" s="19" t="s">
        <v>43</v>
      </c>
      <c r="D78" s="21">
        <v>5.1976931925557697</v>
      </c>
      <c r="E78" s="19">
        <v>5.23</v>
      </c>
      <c r="F78" s="40">
        <f t="shared" ref="F78:F84" si="17">(E78-D78)</f>
        <v>3.2306807444230756E-2</v>
      </c>
      <c r="G78" s="22">
        <f t="shared" ref="G78:G84" si="18">(E78-D78)/(0.15)</f>
        <v>0.21537871629487171</v>
      </c>
      <c r="H78" s="60" t="str">
        <f t="shared" si="10"/>
        <v/>
      </c>
      <c r="I78" s="19"/>
      <c r="J78" s="40">
        <f>(E78-K78)</f>
        <v>4.5757482427344343E-4</v>
      </c>
      <c r="K78" s="47">
        <v>5.229542425175727</v>
      </c>
      <c r="L78" s="47">
        <v>4.4936383218001259E-2</v>
      </c>
      <c r="M78" s="42">
        <f t="shared" si="16"/>
        <v>8.5927944673842606E-3</v>
      </c>
      <c r="N78" s="22">
        <f t="shared" si="13"/>
        <v>1.0182724810174343E-2</v>
      </c>
    </row>
    <row r="79" spans="1:14" ht="18.75" x14ac:dyDescent="0.35">
      <c r="A79" s="44" t="s">
        <v>31</v>
      </c>
      <c r="B79" s="2" t="s">
        <v>56</v>
      </c>
      <c r="C79" s="19" t="s">
        <v>43</v>
      </c>
      <c r="D79" s="21">
        <v>12.460942046080051</v>
      </c>
      <c r="E79" s="19">
        <v>12.53</v>
      </c>
      <c r="F79" s="40">
        <f t="shared" si="17"/>
        <v>6.9057953919948289E-2</v>
      </c>
      <c r="G79" s="22">
        <f t="shared" si="18"/>
        <v>0.46038635946632195</v>
      </c>
      <c r="H79" s="60" t="str">
        <f t="shared" si="10"/>
        <v/>
      </c>
      <c r="I79" s="19"/>
      <c r="J79" s="40">
        <f t="shared" ref="J79:J84" si="19">(E79-K79)</f>
        <v>1.8606220063563939E-2</v>
      </c>
      <c r="K79" s="47">
        <v>12.511393779936435</v>
      </c>
      <c r="L79" s="47">
        <v>8.8323213824947733E-2</v>
      </c>
      <c r="M79" s="42">
        <f t="shared" si="16"/>
        <v>7.0594224255482157E-3</v>
      </c>
      <c r="N79" s="22">
        <f t="shared" si="13"/>
        <v>0.21066058692611153</v>
      </c>
    </row>
    <row r="80" spans="1:14" ht="18.75" x14ac:dyDescent="0.35">
      <c r="A80" s="44" t="s">
        <v>32</v>
      </c>
      <c r="B80" s="2" t="s">
        <v>56</v>
      </c>
      <c r="C80" s="19" t="s">
        <v>43</v>
      </c>
      <c r="D80" s="21">
        <v>3.7502306465514965</v>
      </c>
      <c r="E80" s="19">
        <v>3.81</v>
      </c>
      <c r="F80" s="40">
        <f t="shared" si="17"/>
        <v>5.9769353448503537E-2</v>
      </c>
      <c r="G80" s="22">
        <f t="shared" si="18"/>
        <v>0.39846235632335691</v>
      </c>
      <c r="H80" s="60" t="str">
        <f t="shared" si="10"/>
        <v/>
      </c>
      <c r="I80" s="19"/>
      <c r="J80" s="40">
        <f t="shared" si="19"/>
        <v>1.9999998985995582E-3</v>
      </c>
      <c r="K80" s="47">
        <v>3.8080000001014005</v>
      </c>
      <c r="L80" s="47">
        <v>5.7264227090555467E-2</v>
      </c>
      <c r="M80" s="42">
        <f t="shared" si="16"/>
        <v>1.5037874760774847E-2</v>
      </c>
      <c r="N80" s="22">
        <f t="shared" si="13"/>
        <v>3.4925816695942385E-2</v>
      </c>
    </row>
    <row r="81" spans="1:14" ht="18.75" x14ac:dyDescent="0.35">
      <c r="A81" s="44" t="s">
        <v>33</v>
      </c>
      <c r="B81" s="2" t="s">
        <v>56</v>
      </c>
      <c r="C81" s="19" t="s">
        <v>43</v>
      </c>
      <c r="D81" s="21">
        <v>16.039431959406855</v>
      </c>
      <c r="E81" s="19">
        <v>16.100000000000001</v>
      </c>
      <c r="F81" s="40">
        <f t="shared" si="17"/>
        <v>6.0568040593146577E-2</v>
      </c>
      <c r="G81" s="22">
        <f t="shared" si="18"/>
        <v>0.40378693728764387</v>
      </c>
      <c r="H81" s="60" t="str">
        <f t="shared" si="10"/>
        <v/>
      </c>
      <c r="I81" s="19"/>
      <c r="J81" s="40">
        <f t="shared" si="19"/>
        <v>2.3562827353266869E-2</v>
      </c>
      <c r="K81" s="47">
        <v>16.076437172646735</v>
      </c>
      <c r="L81" s="47">
        <v>8.4789459680824589E-2</v>
      </c>
      <c r="M81" s="42">
        <f t="shared" si="16"/>
        <v>5.2741449346183295E-3</v>
      </c>
      <c r="N81" s="22">
        <f t="shared" si="13"/>
        <v>0.27789807178822817</v>
      </c>
    </row>
    <row r="82" spans="1:14" ht="18.75" x14ac:dyDescent="0.35">
      <c r="A82" s="44" t="s">
        <v>34</v>
      </c>
      <c r="B82" s="2" t="s">
        <v>56</v>
      </c>
      <c r="C82" s="19" t="s">
        <v>43</v>
      </c>
      <c r="D82" s="21">
        <v>8.2443325194408921</v>
      </c>
      <c r="E82" s="19">
        <v>8.27</v>
      </c>
      <c r="F82" s="40">
        <f t="shared" si="17"/>
        <v>2.5667480559107503E-2</v>
      </c>
      <c r="G82" s="22">
        <f t="shared" si="18"/>
        <v>0.17111653706071669</v>
      </c>
      <c r="H82" s="60" t="str">
        <f t="shared" si="10"/>
        <v/>
      </c>
      <c r="I82" s="19"/>
      <c r="J82" s="40">
        <f t="shared" si="19"/>
        <v>-5.1567221805370878E-4</v>
      </c>
      <c r="K82" s="48">
        <v>8.2705156722180533</v>
      </c>
      <c r="L82" s="49">
        <v>5.2209333337318052E-2</v>
      </c>
      <c r="M82" s="42">
        <f t="shared" si="16"/>
        <v>6.3127059311062442E-3</v>
      </c>
      <c r="N82" s="22">
        <f t="shared" si="13"/>
        <v>-9.877012118159301E-3</v>
      </c>
    </row>
    <row r="83" spans="1:14" ht="18.75" x14ac:dyDescent="0.35">
      <c r="A83" s="44" t="s">
        <v>35</v>
      </c>
      <c r="B83" s="2" t="s">
        <v>56</v>
      </c>
      <c r="C83" s="19" t="s">
        <v>43</v>
      </c>
      <c r="D83" s="21">
        <v>20.940102272348167</v>
      </c>
      <c r="E83" s="19">
        <v>20.93</v>
      </c>
      <c r="F83" s="40">
        <f t="shared" si="17"/>
        <v>-1.0102272348166963E-2</v>
      </c>
      <c r="G83" s="22">
        <f t="shared" si="18"/>
        <v>-6.7348482321113096E-2</v>
      </c>
      <c r="H83" s="60" t="str">
        <f t="shared" si="10"/>
        <v/>
      </c>
      <c r="I83" s="19"/>
      <c r="J83" s="40">
        <f t="shared" si="19"/>
        <v>-1.4953659722159784E-2</v>
      </c>
      <c r="K83" s="47">
        <v>20.94495365972216</v>
      </c>
      <c r="L83" s="47">
        <v>6.0416704674286746E-2</v>
      </c>
      <c r="M83" s="42">
        <f t="shared" si="16"/>
        <v>2.8845470682740191E-3</v>
      </c>
      <c r="N83" s="22">
        <f t="shared" si="13"/>
        <v>-0.24750869486802776</v>
      </c>
    </row>
    <row r="84" spans="1:14" ht="18.75" x14ac:dyDescent="0.35">
      <c r="A84" s="44" t="s">
        <v>36</v>
      </c>
      <c r="B84" s="2" t="s">
        <v>56</v>
      </c>
      <c r="C84" s="19" t="s">
        <v>43</v>
      </c>
      <c r="D84" s="21">
        <v>20.934026079869604</v>
      </c>
      <c r="E84" s="19">
        <v>20.93</v>
      </c>
      <c r="F84" s="40">
        <f t="shared" si="17"/>
        <v>-4.0260798696039046E-3</v>
      </c>
      <c r="G84" s="22">
        <f t="shared" si="18"/>
        <v>-2.6840532464026033E-2</v>
      </c>
      <c r="H84" s="60" t="str">
        <f t="shared" si="10"/>
        <v/>
      </c>
      <c r="I84" s="19"/>
      <c r="J84" s="40">
        <f t="shared" si="19"/>
        <v>-3.0147740820787305E-2</v>
      </c>
      <c r="K84" s="47">
        <v>20.960147740820787</v>
      </c>
      <c r="L84" s="47">
        <v>5.8378769300559241E-2</v>
      </c>
      <c r="M84" s="42">
        <f t="shared" si="16"/>
        <v>2.7852269946964203E-3</v>
      </c>
      <c r="N84" s="22">
        <f>(E84-K84)/L84</f>
        <v>-0.5164161763255688</v>
      </c>
    </row>
    <row r="85" spans="1:14" ht="18.75" x14ac:dyDescent="0.35">
      <c r="A85" s="44" t="s">
        <v>31</v>
      </c>
      <c r="B85" s="2" t="s">
        <v>57</v>
      </c>
      <c r="C85" s="19" t="s">
        <v>50</v>
      </c>
      <c r="D85" s="21">
        <v>5.0559711409923729</v>
      </c>
      <c r="E85" s="19">
        <v>5.16</v>
      </c>
      <c r="F85" s="26">
        <f>(E85-D85)/D85</f>
        <v>2.0575445568545857E-2</v>
      </c>
      <c r="G85" s="22">
        <f>(E85-D85)/(0.075*D85)</f>
        <v>0.27433927424727811</v>
      </c>
      <c r="H85" s="60" t="str">
        <f t="shared" si="10"/>
        <v/>
      </c>
      <c r="I85" s="19"/>
      <c r="J85" s="26">
        <f t="shared" si="11"/>
        <v>9.6612498797068389E-3</v>
      </c>
      <c r="K85" s="47">
        <v>5.1106249750743364</v>
      </c>
      <c r="L85" s="47">
        <v>0.1292310802072065</v>
      </c>
      <c r="M85" s="42">
        <f t="shared" si="16"/>
        <v>2.5286746892502474E-2</v>
      </c>
      <c r="N85" s="22">
        <f t="shared" si="13"/>
        <v>0.38206772586359866</v>
      </c>
    </row>
    <row r="86" spans="1:14" ht="18.75" x14ac:dyDescent="0.35">
      <c r="A86" s="44" t="s">
        <v>32</v>
      </c>
      <c r="B86" s="2" t="s">
        <v>57</v>
      </c>
      <c r="C86" s="19" t="s">
        <v>50</v>
      </c>
      <c r="D86" s="21">
        <v>4.0534273858831273</v>
      </c>
      <c r="E86" s="19">
        <v>4.1100000000000003</v>
      </c>
      <c r="F86" s="26">
        <f>(E86-D86)/D86</f>
        <v>1.3956735555174477E-2</v>
      </c>
      <c r="G86" s="22">
        <f>(E86-D86)/(0.075*D86)</f>
        <v>0.18608980740232633</v>
      </c>
      <c r="H86" s="60" t="str">
        <f t="shared" si="10"/>
        <v/>
      </c>
      <c r="I86" s="19"/>
      <c r="J86" s="26">
        <f t="shared" si="11"/>
        <v>-5.2650418223636215E-3</v>
      </c>
      <c r="K86" s="47">
        <v>4.1317538568560597</v>
      </c>
      <c r="L86" s="47">
        <v>9.928598085693488E-2</v>
      </c>
      <c r="M86" s="42">
        <f t="shared" si="16"/>
        <v>2.4029984431958324E-2</v>
      </c>
      <c r="N86" s="22">
        <f t="shared" si="13"/>
        <v>-0.21910300596622345</v>
      </c>
    </row>
    <row r="87" spans="1:14" x14ac:dyDescent="0.25">
      <c r="A87" s="46"/>
      <c r="B87" s="2"/>
      <c r="C87" s="28"/>
      <c r="F87" s="19"/>
      <c r="G87" s="26"/>
      <c r="H87" s="32"/>
      <c r="J87" s="42"/>
      <c r="M87" s="22"/>
    </row>
    <row r="89" spans="1:14" x14ac:dyDescent="0.25">
      <c r="F89" s="68" t="s">
        <v>58</v>
      </c>
      <c r="G89" s="68"/>
      <c r="H89" s="50">
        <f>COUNTA(G8:G86)</f>
        <v>42</v>
      </c>
    </row>
    <row r="90" spans="1:14" x14ac:dyDescent="0.25">
      <c r="F90" s="68" t="s">
        <v>59</v>
      </c>
      <c r="G90" s="68"/>
      <c r="H90" s="50">
        <f>COUNTIF(H8:H86,"=X")</f>
        <v>0</v>
      </c>
    </row>
    <row r="91" spans="1:14" x14ac:dyDescent="0.25">
      <c r="F91" s="68" t="s">
        <v>67</v>
      </c>
      <c r="G91" s="68"/>
      <c r="H91" s="50">
        <f>COUNTIF(H8:H86,"=XX")</f>
        <v>0</v>
      </c>
    </row>
  </sheetData>
  <sheetProtection password="DC07" sheet="1" objects="1" scenarios="1" selectLockedCells="1" selectUnlockedCells="1"/>
  <mergeCells count="9">
    <mergeCell ref="D1:E1"/>
    <mergeCell ref="F91:G91"/>
    <mergeCell ref="F3:H3"/>
    <mergeCell ref="J3:N3"/>
    <mergeCell ref="A7:D7"/>
    <mergeCell ref="A50:H50"/>
    <mergeCell ref="A63:G63"/>
    <mergeCell ref="F89:G89"/>
    <mergeCell ref="F90:G90"/>
  </mergeCells>
  <pageMargins left="0.75" right="0.75" top="1" bottom="1" header="0.5" footer="0.5"/>
  <pageSetup paperSize="9" scale="57" orientation="portrait" r:id="rId1"/>
  <headerFooter alignWithMargins="0">
    <oddHeader>&amp;CDefinitieve rapportering resultaten LABS 2012 - v1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2"/>
  <dimension ref="A1:O91"/>
  <sheetViews>
    <sheetView zoomScale="75" zoomScaleNormal="75" workbookViewId="0">
      <pane ySplit="5" topLeftCell="A30" activePane="bottomLeft" state="frozen"/>
      <selection activeCell="E3" sqref="E3"/>
      <selection pane="bottomLeft" activeCell="D51" sqref="D51:D60"/>
    </sheetView>
  </sheetViews>
  <sheetFormatPr defaultRowHeight="15.75" x14ac:dyDescent="0.25"/>
  <cols>
    <col min="1" max="1" width="19.85546875" style="17" bestFit="1" customWidth="1"/>
    <col min="2" max="2" width="26.5703125" style="24" bestFit="1" customWidth="1"/>
    <col min="3" max="3" width="16.5703125" style="19" bestFit="1" customWidth="1"/>
    <col min="4" max="4" width="12.7109375" style="21" bestFit="1" customWidth="1"/>
    <col min="5" max="5" width="10.28515625" style="29" bestFit="1" customWidth="1"/>
    <col min="6" max="6" width="14.5703125" style="25" bestFit="1" customWidth="1"/>
    <col min="7" max="7" width="9.85546875" style="18" bestFit="1" customWidth="1"/>
    <col min="8" max="8" width="12.140625" style="19" bestFit="1" customWidth="1"/>
    <col min="9" max="9" width="9.140625" style="20"/>
    <col min="10" max="10" width="14.5703125" style="21" bestFit="1" customWidth="1"/>
    <col min="11" max="11" width="7.5703125" style="22" bestFit="1" customWidth="1"/>
    <col min="12" max="12" width="10.85546875" style="22" bestFit="1" customWidth="1"/>
    <col min="13" max="14" width="10.85546875" style="17" bestFit="1" customWidth="1"/>
    <col min="15" max="16384" width="9.140625" style="17"/>
  </cols>
  <sheetData>
    <row r="1" spans="1:15" x14ac:dyDescent="0.25">
      <c r="A1" s="1" t="s">
        <v>44</v>
      </c>
      <c r="B1" s="2"/>
      <c r="C1" s="3" t="s">
        <v>45</v>
      </c>
      <c r="D1" s="67" t="s">
        <v>68</v>
      </c>
      <c r="E1" s="67"/>
      <c r="F1" s="5">
        <v>8</v>
      </c>
    </row>
    <row r="2" spans="1:15" x14ac:dyDescent="0.25">
      <c r="B2" s="6"/>
      <c r="C2" s="23"/>
      <c r="D2" s="4"/>
      <c r="F2" s="5"/>
    </row>
    <row r="3" spans="1:15" ht="47.25" customHeight="1" x14ac:dyDescent="0.25">
      <c r="A3" s="52"/>
      <c r="B3" s="52"/>
      <c r="C3" s="52"/>
      <c r="D3" s="52"/>
      <c r="E3" s="52"/>
      <c r="F3" s="69" t="s">
        <v>60</v>
      </c>
      <c r="G3" s="69"/>
      <c r="H3" s="69"/>
      <c r="I3" s="53"/>
      <c r="J3" s="70" t="s">
        <v>61</v>
      </c>
      <c r="K3" s="70"/>
      <c r="L3" s="70"/>
      <c r="M3" s="70"/>
      <c r="N3" s="70"/>
      <c r="O3" s="22"/>
    </row>
    <row r="4" spans="1:15" s="9" customFormat="1" x14ac:dyDescent="0.25">
      <c r="A4" s="1" t="s">
        <v>0</v>
      </c>
      <c r="B4" s="6" t="s">
        <v>1</v>
      </c>
      <c r="C4" s="7" t="s">
        <v>2</v>
      </c>
      <c r="D4" s="8" t="s">
        <v>3</v>
      </c>
      <c r="E4" s="9" t="s">
        <v>4</v>
      </c>
      <c r="F4" s="10" t="s">
        <v>5</v>
      </c>
      <c r="G4" s="11" t="s">
        <v>9</v>
      </c>
      <c r="H4" s="12" t="s">
        <v>10</v>
      </c>
      <c r="I4" s="12"/>
      <c r="J4" s="10" t="s">
        <v>5</v>
      </c>
      <c r="K4" s="13" t="s">
        <v>6</v>
      </c>
      <c r="L4" s="12" t="s">
        <v>7</v>
      </c>
      <c r="M4" s="14" t="s">
        <v>8</v>
      </c>
      <c r="N4" s="12" t="s">
        <v>9</v>
      </c>
    </row>
    <row r="5" spans="1:15" s="9" customFormat="1" x14ac:dyDescent="0.25">
      <c r="A5" s="1"/>
      <c r="B5" s="6"/>
      <c r="C5" s="7"/>
      <c r="D5" s="15"/>
      <c r="F5" s="10" t="s">
        <v>11</v>
      </c>
      <c r="G5" s="10" t="s">
        <v>11</v>
      </c>
      <c r="J5" s="10" t="s">
        <v>51</v>
      </c>
      <c r="K5" s="13"/>
      <c r="L5" s="12" t="s">
        <v>52</v>
      </c>
      <c r="M5" s="12" t="s">
        <v>52</v>
      </c>
      <c r="N5" s="12" t="s">
        <v>52</v>
      </c>
    </row>
    <row r="6" spans="1:15" x14ac:dyDescent="0.25">
      <c r="E6" s="25"/>
      <c r="F6" s="17"/>
      <c r="G6" s="17"/>
      <c r="H6" s="25"/>
      <c r="I6" s="25"/>
      <c r="J6" s="18"/>
      <c r="K6" s="19"/>
      <c r="L6" s="20"/>
      <c r="M6" s="21"/>
      <c r="N6" s="22"/>
    </row>
    <row r="7" spans="1:15" x14ac:dyDescent="0.25">
      <c r="A7" s="71" t="s">
        <v>46</v>
      </c>
      <c r="B7" s="71"/>
      <c r="C7" s="71"/>
      <c r="D7" s="71"/>
      <c r="E7" s="25"/>
      <c r="F7" s="17"/>
      <c r="G7" s="17"/>
      <c r="H7" s="25"/>
      <c r="I7" s="25"/>
      <c r="J7" s="26"/>
      <c r="K7" s="19"/>
      <c r="L7" s="20"/>
      <c r="M7" s="21"/>
      <c r="N7" s="22"/>
    </row>
    <row r="8" spans="1:15" ht="13.5" customHeight="1" x14ac:dyDescent="0.25">
      <c r="A8" s="1" t="s">
        <v>13</v>
      </c>
      <c r="B8" s="27" t="s">
        <v>14</v>
      </c>
      <c r="C8" s="28" t="s">
        <v>15</v>
      </c>
      <c r="D8" s="21">
        <v>56.46</v>
      </c>
      <c r="E8" s="55">
        <v>59.5</v>
      </c>
      <c r="F8" s="38">
        <f>(E8-D8)/D8</f>
        <v>5.3843428976266365E-2</v>
      </c>
      <c r="G8" s="22">
        <f>(E8-D8)/(D8*0.04)</f>
        <v>1.3460857244066593</v>
      </c>
      <c r="H8" s="60" t="str">
        <f t="shared" ref="H8:H48" si="0">IF(ABS(G8)&gt;2,IF(ABS(G8)&gt;3,"XX","X"),"")</f>
        <v/>
      </c>
      <c r="I8" s="29"/>
      <c r="J8" s="30"/>
      <c r="K8" s="31"/>
      <c r="L8" s="20"/>
      <c r="M8" s="21"/>
      <c r="N8" s="22"/>
    </row>
    <row r="9" spans="1:15" x14ac:dyDescent="0.25">
      <c r="A9" s="1" t="s">
        <v>16</v>
      </c>
      <c r="B9" s="27" t="s">
        <v>17</v>
      </c>
      <c r="C9" s="28" t="s">
        <v>18</v>
      </c>
      <c r="D9" s="21">
        <v>129.77000000000001</v>
      </c>
      <c r="E9" s="55">
        <v>129.69999999999999</v>
      </c>
      <c r="F9" s="40">
        <f>E9-D9</f>
        <v>-7.00000000000216E-2</v>
      </c>
      <c r="G9" s="22">
        <f>(E9-D9)/1</f>
        <v>-7.00000000000216E-2</v>
      </c>
      <c r="H9" s="60" t="str">
        <f t="shared" si="0"/>
        <v/>
      </c>
      <c r="I9" s="32"/>
      <c r="J9" s="32"/>
      <c r="K9" s="31"/>
      <c r="L9" s="20"/>
      <c r="M9" s="21"/>
      <c r="N9" s="22"/>
    </row>
    <row r="10" spans="1:15" x14ac:dyDescent="0.25">
      <c r="A10" s="1"/>
      <c r="B10" s="27"/>
      <c r="C10" s="28"/>
      <c r="D10" s="17"/>
      <c r="E10" s="17"/>
      <c r="F10" s="37"/>
      <c r="G10" s="22"/>
      <c r="H10" s="60" t="str">
        <f t="shared" si="0"/>
        <v/>
      </c>
      <c r="I10" s="29"/>
      <c r="J10" s="30"/>
      <c r="K10" s="19"/>
      <c r="L10" s="20"/>
      <c r="M10" s="21"/>
      <c r="N10" s="22"/>
    </row>
    <row r="11" spans="1:15" x14ac:dyDescent="0.25">
      <c r="A11" s="33" t="s">
        <v>19</v>
      </c>
      <c r="B11" s="34" t="s">
        <v>20</v>
      </c>
      <c r="C11" s="35" t="s">
        <v>21</v>
      </c>
      <c r="D11" s="32">
        <v>5.92</v>
      </c>
      <c r="E11" s="32">
        <v>6</v>
      </c>
      <c r="F11" s="38">
        <f>(E11-D11)/D11</f>
        <v>1.3513513513513526E-2</v>
      </c>
      <c r="G11" s="22">
        <f>(E11-D11)/((12.5-0.53*D11)/2/100*D11)</f>
        <v>0.28867626919408534</v>
      </c>
      <c r="H11" s="60" t="str">
        <f t="shared" si="0"/>
        <v/>
      </c>
      <c r="I11" s="21"/>
      <c r="J11" s="30"/>
      <c r="K11" s="19"/>
      <c r="L11" s="20"/>
      <c r="M11" s="21"/>
      <c r="N11" s="22"/>
    </row>
    <row r="12" spans="1:15" x14ac:dyDescent="0.25">
      <c r="A12" s="33"/>
      <c r="B12" s="34" t="s">
        <v>20</v>
      </c>
      <c r="C12" s="35" t="s">
        <v>21</v>
      </c>
      <c r="D12" s="32">
        <v>5.96</v>
      </c>
      <c r="E12" s="32">
        <v>6.14</v>
      </c>
      <c r="F12" s="38">
        <f t="shared" ref="F12:F16" si="1">(E12-D12)/D12</f>
        <v>3.0201342281879148E-2</v>
      </c>
      <c r="G12" s="22">
        <f>(E12-D12)/((12.5-0.53*D12)/2/100*D12)</f>
        <v>0.64662660647195536</v>
      </c>
      <c r="H12" s="60" t="str">
        <f t="shared" si="0"/>
        <v/>
      </c>
      <c r="I12" s="21"/>
      <c r="J12" s="30"/>
      <c r="K12" s="19"/>
      <c r="L12" s="20"/>
      <c r="M12" s="21"/>
      <c r="N12" s="22"/>
    </row>
    <row r="13" spans="1:15" s="20" customFormat="1" x14ac:dyDescent="0.25">
      <c r="A13" s="36"/>
      <c r="B13" s="34" t="s">
        <v>20</v>
      </c>
      <c r="C13" s="35" t="s">
        <v>21</v>
      </c>
      <c r="D13" s="32"/>
      <c r="E13" s="32"/>
      <c r="F13" s="38"/>
      <c r="G13" s="22"/>
      <c r="H13" s="60" t="str">
        <f t="shared" si="0"/>
        <v/>
      </c>
      <c r="I13" s="21"/>
      <c r="J13" s="30"/>
      <c r="K13" s="19"/>
      <c r="M13" s="21"/>
      <c r="N13" s="22"/>
    </row>
    <row r="14" spans="1:15" s="20" customFormat="1" x14ac:dyDescent="0.25">
      <c r="A14" s="36"/>
      <c r="B14" s="34"/>
      <c r="C14" s="35"/>
      <c r="D14" s="32"/>
      <c r="E14" s="32"/>
      <c r="F14" s="38"/>
      <c r="G14" s="22"/>
      <c r="H14" s="60" t="str">
        <f t="shared" si="0"/>
        <v/>
      </c>
      <c r="I14" s="21"/>
      <c r="J14" s="30"/>
      <c r="K14" s="19"/>
      <c r="M14" s="21"/>
      <c r="N14" s="22"/>
    </row>
    <row r="15" spans="1:15" s="20" customFormat="1" x14ac:dyDescent="0.25">
      <c r="A15" s="33" t="s">
        <v>22</v>
      </c>
      <c r="B15" s="34" t="s">
        <v>20</v>
      </c>
      <c r="C15" s="35" t="s">
        <v>21</v>
      </c>
      <c r="D15" s="32">
        <v>10.83</v>
      </c>
      <c r="E15" s="32">
        <v>11.18</v>
      </c>
      <c r="F15" s="38">
        <f t="shared" si="1"/>
        <v>3.2317636195752508E-2</v>
      </c>
      <c r="G15" s="22">
        <f>(E15-D15)/((12.5-0.53*D15)/2/100*D15)</f>
        <v>0.95612893879535821</v>
      </c>
      <c r="H15" s="60" t="str">
        <f t="shared" si="0"/>
        <v/>
      </c>
      <c r="I15" s="21"/>
      <c r="J15" s="30"/>
      <c r="K15" s="19"/>
      <c r="M15" s="21"/>
      <c r="N15" s="22"/>
    </row>
    <row r="16" spans="1:15" s="20" customFormat="1" x14ac:dyDescent="0.25">
      <c r="A16" s="33"/>
      <c r="B16" s="34" t="s">
        <v>20</v>
      </c>
      <c r="C16" s="35" t="s">
        <v>21</v>
      </c>
      <c r="D16" s="32">
        <v>10.76</v>
      </c>
      <c r="E16" s="32">
        <v>11.17</v>
      </c>
      <c r="F16" s="38">
        <f t="shared" si="1"/>
        <v>3.8104089219330867E-2</v>
      </c>
      <c r="G16" s="22">
        <f>(E16-D16)/((12.5-0.53*D16)/2/100*D16)</f>
        <v>1.1211701647540417</v>
      </c>
      <c r="H16" s="60" t="str">
        <f t="shared" si="0"/>
        <v/>
      </c>
      <c r="I16" s="21"/>
      <c r="J16" s="30"/>
      <c r="K16" s="19"/>
      <c r="M16" s="21"/>
      <c r="N16" s="22"/>
    </row>
    <row r="17" spans="1:14" s="20" customFormat="1" x14ac:dyDescent="0.25">
      <c r="A17" s="36"/>
      <c r="B17" s="34" t="s">
        <v>20</v>
      </c>
      <c r="C17" s="35" t="s">
        <v>21</v>
      </c>
      <c r="D17" s="32"/>
      <c r="E17" s="32"/>
      <c r="F17" s="38"/>
      <c r="G17" s="22"/>
      <c r="H17" s="60" t="str">
        <f t="shared" si="0"/>
        <v/>
      </c>
      <c r="I17" s="19"/>
      <c r="J17" s="37"/>
      <c r="K17" s="19"/>
      <c r="M17" s="21"/>
      <c r="N17" s="22"/>
    </row>
    <row r="18" spans="1:14" s="20" customFormat="1" x14ac:dyDescent="0.25">
      <c r="A18" s="36"/>
      <c r="B18" s="34"/>
      <c r="C18" s="35"/>
      <c r="D18" s="17"/>
      <c r="E18" s="17"/>
      <c r="F18" s="37"/>
      <c r="G18" s="22"/>
      <c r="H18" s="60" t="str">
        <f t="shared" si="0"/>
        <v/>
      </c>
      <c r="I18" s="19"/>
      <c r="J18" s="37"/>
      <c r="K18" s="19"/>
      <c r="M18" s="21"/>
      <c r="N18" s="22"/>
    </row>
    <row r="19" spans="1:14" s="20" customFormat="1" x14ac:dyDescent="0.25">
      <c r="A19" s="36"/>
      <c r="B19" s="34"/>
      <c r="C19" s="35"/>
      <c r="D19" s="17"/>
      <c r="E19" s="17"/>
      <c r="F19" s="37"/>
      <c r="G19" s="22"/>
      <c r="H19" s="60" t="str">
        <f t="shared" si="0"/>
        <v/>
      </c>
      <c r="I19" s="19"/>
      <c r="J19" s="37"/>
      <c r="K19" s="19"/>
      <c r="M19" s="21"/>
      <c r="N19" s="22"/>
    </row>
    <row r="20" spans="1:14" s="20" customFormat="1" ht="18" x14ac:dyDescent="0.25">
      <c r="A20" s="9" t="s">
        <v>23</v>
      </c>
      <c r="B20" s="24"/>
      <c r="C20" s="19" t="s">
        <v>53</v>
      </c>
      <c r="D20" s="21">
        <v>10.220000000000001</v>
      </c>
      <c r="E20" s="59">
        <v>10.31</v>
      </c>
      <c r="F20" s="38">
        <f>(E20-D20)/D20</f>
        <v>8.8062622309197508E-3</v>
      </c>
      <c r="G20" s="22">
        <f>(E20-D20)/(D20*0.075)</f>
        <v>0.11741682974559667</v>
      </c>
      <c r="H20" s="60" t="str">
        <f t="shared" si="0"/>
        <v/>
      </c>
      <c r="I20" s="32"/>
      <c r="J20" s="30"/>
      <c r="K20" s="31"/>
      <c r="M20" s="21"/>
      <c r="N20" s="22"/>
    </row>
    <row r="21" spans="1:14" s="20" customFormat="1" ht="18" customHeight="1" x14ac:dyDescent="0.25">
      <c r="A21" s="17"/>
      <c r="B21" s="24"/>
      <c r="C21" s="19"/>
      <c r="D21" s="32"/>
      <c r="E21" s="32"/>
      <c r="F21" s="38"/>
      <c r="G21" s="22"/>
      <c r="H21" s="60" t="str">
        <f t="shared" si="0"/>
        <v/>
      </c>
      <c r="I21" s="32"/>
      <c r="J21" s="38"/>
      <c r="K21" s="19"/>
      <c r="M21" s="21"/>
      <c r="N21" s="22"/>
    </row>
    <row r="22" spans="1:14" s="20" customFormat="1" ht="18" customHeight="1" x14ac:dyDescent="0.25">
      <c r="A22" s="17"/>
      <c r="B22" s="24"/>
      <c r="C22" s="19"/>
      <c r="D22" s="17"/>
      <c r="E22" s="17"/>
      <c r="F22" s="37"/>
      <c r="G22" s="22"/>
      <c r="H22" s="60" t="str">
        <f t="shared" si="0"/>
        <v/>
      </c>
      <c r="I22" s="32"/>
      <c r="J22" s="38"/>
      <c r="K22" s="19"/>
      <c r="M22" s="21"/>
      <c r="N22" s="22"/>
    </row>
    <row r="23" spans="1:14" s="20" customFormat="1" x14ac:dyDescent="0.25">
      <c r="A23" s="17"/>
      <c r="B23" s="24"/>
      <c r="C23" s="19"/>
      <c r="D23" s="19"/>
      <c r="E23" s="58"/>
      <c r="F23" s="57"/>
      <c r="G23" s="22"/>
      <c r="H23" s="60" t="str">
        <f t="shared" si="0"/>
        <v/>
      </c>
      <c r="I23" s="29"/>
      <c r="J23" s="38"/>
      <c r="K23" s="19"/>
      <c r="M23" s="21"/>
      <c r="N23" s="22"/>
    </row>
    <row r="24" spans="1:14" s="20" customFormat="1" x14ac:dyDescent="0.25">
      <c r="A24" s="33" t="s">
        <v>47</v>
      </c>
      <c r="B24" s="27"/>
      <c r="C24" s="28"/>
      <c r="D24" s="19"/>
      <c r="E24" s="29"/>
      <c r="F24" s="38"/>
      <c r="G24" s="22"/>
      <c r="H24" s="60" t="str">
        <f t="shared" si="0"/>
        <v/>
      </c>
      <c r="I24" s="29"/>
      <c r="J24" s="38"/>
      <c r="K24" s="19"/>
      <c r="M24" s="21"/>
      <c r="N24" s="22"/>
    </row>
    <row r="25" spans="1:14" s="20" customFormat="1" x14ac:dyDescent="0.25">
      <c r="A25" s="33" t="s">
        <v>24</v>
      </c>
      <c r="B25" s="34" t="s">
        <v>25</v>
      </c>
      <c r="C25" s="35" t="s">
        <v>26</v>
      </c>
      <c r="D25" s="21">
        <v>5.66</v>
      </c>
      <c r="E25" s="21">
        <v>5.6</v>
      </c>
      <c r="F25" s="38">
        <f>(E25-D25)/D25</f>
        <v>-1.0600706713781006E-2</v>
      </c>
      <c r="G25" s="22">
        <f>(E25-D25)/(D25*0.075)</f>
        <v>-0.14134275618374675</v>
      </c>
      <c r="H25" s="60" t="str">
        <f t="shared" si="0"/>
        <v/>
      </c>
      <c r="I25" s="29"/>
      <c r="J25" s="38"/>
      <c r="K25" s="19"/>
      <c r="M25" s="21"/>
      <c r="N25" s="22"/>
    </row>
    <row r="26" spans="1:14" s="20" customFormat="1" x14ac:dyDescent="0.25">
      <c r="A26" s="36"/>
      <c r="B26" s="34" t="s">
        <v>25</v>
      </c>
      <c r="C26" s="35" t="s">
        <v>26</v>
      </c>
      <c r="D26" s="21">
        <v>12.3</v>
      </c>
      <c r="E26" s="21">
        <v>12.3</v>
      </c>
      <c r="F26" s="38">
        <f t="shared" ref="F26:F27" si="2">(E26-D26)/D26</f>
        <v>0</v>
      </c>
      <c r="G26" s="22">
        <f t="shared" ref="G26:G27" si="3">(E26-D26)/(D26*0.075)</f>
        <v>0</v>
      </c>
      <c r="H26" s="60" t="str">
        <f t="shared" si="0"/>
        <v/>
      </c>
      <c r="I26" s="29"/>
      <c r="J26" s="38"/>
      <c r="K26" s="19"/>
      <c r="M26" s="21"/>
      <c r="N26" s="22"/>
    </row>
    <row r="27" spans="1:14" s="20" customFormat="1" x14ac:dyDescent="0.25">
      <c r="A27" s="36"/>
      <c r="B27" s="34" t="s">
        <v>25</v>
      </c>
      <c r="C27" s="35" t="s">
        <v>26</v>
      </c>
      <c r="D27" s="21">
        <v>19.66</v>
      </c>
      <c r="E27" s="21">
        <v>19.2</v>
      </c>
      <c r="F27" s="38">
        <f t="shared" si="2"/>
        <v>-2.3397761953204518E-2</v>
      </c>
      <c r="G27" s="22">
        <f t="shared" si="3"/>
        <v>-0.31197015937606026</v>
      </c>
      <c r="H27" s="60" t="str">
        <f t="shared" si="0"/>
        <v/>
      </c>
      <c r="I27" s="29"/>
      <c r="J27" s="38"/>
      <c r="K27" s="19"/>
      <c r="M27" s="21"/>
      <c r="N27" s="22"/>
    </row>
    <row r="28" spans="1:14" s="20" customFormat="1" x14ac:dyDescent="0.25">
      <c r="A28" s="36"/>
      <c r="B28" s="34" t="s">
        <v>25</v>
      </c>
      <c r="C28" s="35" t="s">
        <v>26</v>
      </c>
      <c r="D28" s="21"/>
      <c r="E28" s="21">
        <v>0</v>
      </c>
      <c r="F28" s="39"/>
      <c r="G28" s="22"/>
      <c r="H28" s="60" t="str">
        <f t="shared" si="0"/>
        <v/>
      </c>
      <c r="I28" s="29"/>
      <c r="J28" s="38"/>
      <c r="K28" s="19"/>
      <c r="M28" s="21"/>
      <c r="N28" s="22"/>
    </row>
    <row r="29" spans="1:14" s="20" customFormat="1" x14ac:dyDescent="0.25">
      <c r="A29" s="36"/>
      <c r="B29" s="34" t="s">
        <v>25</v>
      </c>
      <c r="C29" s="35" t="s">
        <v>26</v>
      </c>
      <c r="D29" s="21"/>
      <c r="E29" s="21">
        <v>0</v>
      </c>
      <c r="F29" s="39"/>
      <c r="G29" s="22"/>
      <c r="H29" s="60" t="str">
        <f t="shared" si="0"/>
        <v/>
      </c>
      <c r="I29" s="29"/>
      <c r="J29" s="38"/>
      <c r="K29" s="19"/>
      <c r="M29" s="21"/>
      <c r="N29" s="22"/>
    </row>
    <row r="30" spans="1:14" s="20" customFormat="1" x14ac:dyDescent="0.25">
      <c r="A30" s="36"/>
      <c r="B30" s="34"/>
      <c r="C30" s="35"/>
      <c r="D30" s="21"/>
      <c r="E30" s="21"/>
      <c r="F30" s="39"/>
      <c r="G30" s="22"/>
      <c r="H30" s="60" t="str">
        <f t="shared" si="0"/>
        <v/>
      </c>
      <c r="I30" s="29"/>
      <c r="J30" s="38"/>
      <c r="K30" s="19"/>
      <c r="M30" s="21"/>
      <c r="N30" s="22"/>
    </row>
    <row r="31" spans="1:14" s="20" customFormat="1" x14ac:dyDescent="0.25">
      <c r="A31" s="33" t="s">
        <v>24</v>
      </c>
      <c r="B31" s="34" t="s">
        <v>25</v>
      </c>
      <c r="C31" s="35" t="s">
        <v>26</v>
      </c>
      <c r="D31" s="21"/>
      <c r="E31" s="21"/>
      <c r="F31" s="39"/>
      <c r="G31" s="22"/>
      <c r="H31" s="60" t="str">
        <f t="shared" si="0"/>
        <v/>
      </c>
      <c r="I31" s="29"/>
      <c r="J31" s="38"/>
      <c r="K31" s="19"/>
      <c r="M31" s="21"/>
      <c r="N31" s="22"/>
    </row>
    <row r="32" spans="1:14" s="20" customFormat="1" x14ac:dyDescent="0.25">
      <c r="A32" s="36"/>
      <c r="B32" s="34" t="s">
        <v>25</v>
      </c>
      <c r="C32" s="35" t="s">
        <v>26</v>
      </c>
      <c r="D32" s="21"/>
      <c r="E32" s="21"/>
      <c r="F32" s="39"/>
      <c r="G32" s="22"/>
      <c r="H32" s="60" t="str">
        <f t="shared" si="0"/>
        <v/>
      </c>
      <c r="I32" s="29"/>
      <c r="J32" s="38"/>
      <c r="K32" s="19"/>
      <c r="M32" s="21"/>
      <c r="N32" s="22"/>
    </row>
    <row r="33" spans="1:14" s="20" customFormat="1" x14ac:dyDescent="0.25">
      <c r="A33" s="36"/>
      <c r="B33" s="34" t="s">
        <v>25</v>
      </c>
      <c r="C33" s="35" t="s">
        <v>26</v>
      </c>
      <c r="D33" s="21"/>
      <c r="E33" s="21"/>
      <c r="F33" s="39"/>
      <c r="G33" s="22"/>
      <c r="H33" s="60" t="str">
        <f t="shared" si="0"/>
        <v/>
      </c>
      <c r="I33" s="29"/>
      <c r="J33" s="38"/>
      <c r="K33" s="19"/>
      <c r="M33" s="21"/>
      <c r="N33" s="22"/>
    </row>
    <row r="34" spans="1:14" s="20" customFormat="1" x14ac:dyDescent="0.25">
      <c r="A34" s="36"/>
      <c r="B34" s="34" t="s">
        <v>25</v>
      </c>
      <c r="C34" s="35" t="s">
        <v>26</v>
      </c>
      <c r="D34" s="21"/>
      <c r="E34" s="21"/>
      <c r="F34" s="39"/>
      <c r="G34" s="22"/>
      <c r="H34" s="60" t="str">
        <f t="shared" si="0"/>
        <v/>
      </c>
      <c r="I34" s="29"/>
      <c r="J34" s="38"/>
      <c r="K34" s="19"/>
      <c r="M34" s="21"/>
      <c r="N34" s="22"/>
    </row>
    <row r="35" spans="1:14" s="20" customFormat="1" x14ac:dyDescent="0.25">
      <c r="A35" s="36"/>
      <c r="B35" s="34" t="s">
        <v>25</v>
      </c>
      <c r="C35" s="35" t="s">
        <v>26</v>
      </c>
      <c r="D35" s="21"/>
      <c r="E35" s="21"/>
      <c r="F35" s="39"/>
      <c r="G35" s="22"/>
      <c r="H35" s="60" t="str">
        <f t="shared" si="0"/>
        <v/>
      </c>
      <c r="I35" s="29"/>
      <c r="J35" s="38"/>
      <c r="K35" s="19"/>
      <c r="M35" s="21"/>
      <c r="N35" s="22"/>
    </row>
    <row r="36" spans="1:14" s="20" customFormat="1" x14ac:dyDescent="0.25">
      <c r="A36" s="33"/>
      <c r="B36" s="27"/>
      <c r="C36" s="28"/>
      <c r="D36" s="41"/>
      <c r="E36" s="21"/>
      <c r="F36" s="38"/>
      <c r="G36" s="22"/>
      <c r="H36" s="60" t="str">
        <f t="shared" si="0"/>
        <v/>
      </c>
      <c r="I36" s="29"/>
      <c r="J36" s="38"/>
      <c r="K36" s="19"/>
      <c r="M36" s="21"/>
      <c r="N36" s="22"/>
    </row>
    <row r="37" spans="1:14" s="20" customFormat="1" x14ac:dyDescent="0.25">
      <c r="A37" s="33" t="s">
        <v>27</v>
      </c>
      <c r="B37" s="34" t="s">
        <v>25</v>
      </c>
      <c r="C37" s="35" t="s">
        <v>26</v>
      </c>
      <c r="D37" s="21">
        <v>88.96</v>
      </c>
      <c r="E37" s="58">
        <v>88.9</v>
      </c>
      <c r="F37" s="38">
        <f>(E37-D37)/D37</f>
        <v>-6.7446043165454207E-4</v>
      </c>
      <c r="G37" s="22">
        <f>(E37-D37)/(D37*0.05)</f>
        <v>-1.3489208633090843E-2</v>
      </c>
      <c r="H37" s="60" t="str">
        <f t="shared" si="0"/>
        <v/>
      </c>
      <c r="I37" s="21"/>
      <c r="J37" s="39"/>
      <c r="K37" s="31"/>
      <c r="M37" s="21"/>
      <c r="N37" s="22"/>
    </row>
    <row r="38" spans="1:14" s="20" customFormat="1" x14ac:dyDescent="0.25">
      <c r="A38" s="36"/>
      <c r="B38" s="34" t="s">
        <v>25</v>
      </c>
      <c r="C38" s="35" t="s">
        <v>26</v>
      </c>
      <c r="D38" s="21">
        <v>112.24</v>
      </c>
      <c r="E38" s="21">
        <v>112.2</v>
      </c>
      <c r="F38" s="38">
        <f t="shared" ref="F38:F39" si="4">(E38-D38)/D38</f>
        <v>-3.5637918745538171E-4</v>
      </c>
      <c r="G38" s="22">
        <f t="shared" ref="G38:G39" si="5">(E38-D38)/(D38*0.05)</f>
        <v>-7.1275837491076343E-3</v>
      </c>
      <c r="H38" s="60" t="str">
        <f t="shared" si="0"/>
        <v/>
      </c>
      <c r="I38" s="21"/>
      <c r="J38" s="39"/>
      <c r="K38" s="31"/>
      <c r="M38" s="21"/>
      <c r="N38" s="22"/>
    </row>
    <row r="39" spans="1:14" s="20" customFormat="1" x14ac:dyDescent="0.25">
      <c r="A39" s="36"/>
      <c r="B39" s="34" t="s">
        <v>25</v>
      </c>
      <c r="C39" s="35" t="s">
        <v>26</v>
      </c>
      <c r="D39" s="21">
        <v>176.61</v>
      </c>
      <c r="E39" s="21">
        <v>173.6</v>
      </c>
      <c r="F39" s="38">
        <f t="shared" si="4"/>
        <v>-1.7043202536662812E-2</v>
      </c>
      <c r="G39" s="22">
        <f t="shared" si="5"/>
        <v>-0.34086405073325621</v>
      </c>
      <c r="H39" s="60" t="str">
        <f t="shared" si="0"/>
        <v/>
      </c>
      <c r="I39" s="21"/>
      <c r="J39" s="39"/>
      <c r="K39" s="40"/>
      <c r="M39" s="21"/>
      <c r="N39" s="22"/>
    </row>
    <row r="40" spans="1:14" s="20" customFormat="1" x14ac:dyDescent="0.25">
      <c r="A40" s="36"/>
      <c r="B40" s="34" t="s">
        <v>25</v>
      </c>
      <c r="C40" s="35" t="s">
        <v>26</v>
      </c>
      <c r="D40" s="21"/>
      <c r="E40" s="21">
        <v>0</v>
      </c>
      <c r="F40" s="39"/>
      <c r="G40" s="22"/>
      <c r="H40" s="60" t="str">
        <f t="shared" si="0"/>
        <v/>
      </c>
      <c r="I40" s="21"/>
      <c r="J40" s="39"/>
      <c r="K40" s="21"/>
      <c r="M40" s="21"/>
      <c r="N40" s="22"/>
    </row>
    <row r="41" spans="1:14" s="20" customFormat="1" x14ac:dyDescent="0.25">
      <c r="A41" s="36"/>
      <c r="B41" s="34" t="s">
        <v>25</v>
      </c>
      <c r="C41" s="35" t="s">
        <v>26</v>
      </c>
      <c r="D41" s="21"/>
      <c r="E41" s="21">
        <v>0</v>
      </c>
      <c r="F41" s="39"/>
      <c r="G41" s="22"/>
      <c r="H41" s="60" t="str">
        <f t="shared" si="0"/>
        <v/>
      </c>
      <c r="I41" s="21"/>
      <c r="J41" s="39"/>
      <c r="K41" s="21"/>
      <c r="M41" s="21"/>
      <c r="N41" s="22"/>
    </row>
    <row r="42" spans="1:14" s="20" customFormat="1" x14ac:dyDescent="0.25">
      <c r="A42" s="36"/>
      <c r="B42" s="34"/>
      <c r="C42" s="35"/>
      <c r="D42" s="19"/>
      <c r="E42" s="58"/>
      <c r="F42" s="57"/>
      <c r="G42" s="22"/>
      <c r="H42" s="60" t="str">
        <f t="shared" si="0"/>
        <v/>
      </c>
      <c r="I42" s="21"/>
      <c r="J42" s="39"/>
      <c r="K42" s="21"/>
      <c r="M42" s="21"/>
      <c r="N42" s="22"/>
    </row>
    <row r="43" spans="1:14" s="20" customFormat="1" x14ac:dyDescent="0.25">
      <c r="A43" s="33" t="s">
        <v>27</v>
      </c>
      <c r="B43" s="34" t="s">
        <v>25</v>
      </c>
      <c r="C43" s="35" t="s">
        <v>26</v>
      </c>
      <c r="D43" s="19"/>
      <c r="E43" s="29"/>
      <c r="F43" s="57"/>
      <c r="G43" s="22"/>
      <c r="H43" s="60" t="str">
        <f t="shared" si="0"/>
        <v/>
      </c>
      <c r="I43" s="19"/>
      <c r="J43" s="39"/>
      <c r="K43" s="21"/>
      <c r="M43" s="21"/>
      <c r="N43" s="22"/>
    </row>
    <row r="44" spans="1:14" s="20" customFormat="1" x14ac:dyDescent="0.25">
      <c r="A44" s="36"/>
      <c r="B44" s="34" t="s">
        <v>25</v>
      </c>
      <c r="C44" s="35" t="s">
        <v>26</v>
      </c>
      <c r="D44" s="19"/>
      <c r="E44" s="29"/>
      <c r="F44" s="57"/>
      <c r="G44" s="22"/>
      <c r="H44" s="60" t="str">
        <f t="shared" si="0"/>
        <v/>
      </c>
      <c r="I44" s="21"/>
      <c r="J44" s="39"/>
      <c r="K44" s="41"/>
      <c r="M44" s="21"/>
      <c r="N44" s="22"/>
    </row>
    <row r="45" spans="1:14" s="22" customFormat="1" x14ac:dyDescent="0.25">
      <c r="A45" s="36"/>
      <c r="B45" s="34" t="s">
        <v>25</v>
      </c>
      <c r="C45" s="35" t="s">
        <v>26</v>
      </c>
      <c r="D45" s="19"/>
      <c r="E45" s="29"/>
      <c r="F45" s="57"/>
      <c r="H45" s="60" t="str">
        <f t="shared" si="0"/>
        <v/>
      </c>
      <c r="I45" s="21"/>
      <c r="J45" s="39"/>
      <c r="K45" s="21"/>
      <c r="L45" s="20"/>
      <c r="M45" s="21"/>
    </row>
    <row r="46" spans="1:14" s="22" customFormat="1" x14ac:dyDescent="0.25">
      <c r="A46" s="36"/>
      <c r="B46" s="34" t="s">
        <v>25</v>
      </c>
      <c r="C46" s="35" t="s">
        <v>26</v>
      </c>
      <c r="D46" s="19"/>
      <c r="E46" s="29"/>
      <c r="F46" s="38"/>
      <c r="G46" s="21"/>
      <c r="H46" s="60" t="str">
        <f t="shared" si="0"/>
        <v/>
      </c>
      <c r="I46" s="21"/>
      <c r="J46" s="39"/>
      <c r="K46" s="21"/>
      <c r="L46" s="20"/>
      <c r="M46" s="21"/>
    </row>
    <row r="47" spans="1:14" s="22" customFormat="1" x14ac:dyDescent="0.25">
      <c r="A47" s="36"/>
      <c r="B47" s="34" t="s">
        <v>25</v>
      </c>
      <c r="C47" s="35" t="s">
        <v>26</v>
      </c>
      <c r="D47" s="19"/>
      <c r="E47" s="29"/>
      <c r="F47" s="57"/>
      <c r="G47" s="21"/>
      <c r="H47" s="60" t="str">
        <f t="shared" si="0"/>
        <v/>
      </c>
      <c r="I47" s="21"/>
      <c r="J47" s="39"/>
      <c r="K47" s="21"/>
      <c r="L47" s="20"/>
      <c r="M47" s="21"/>
    </row>
    <row r="48" spans="1:14" s="22" customFormat="1" x14ac:dyDescent="0.25">
      <c r="A48" s="36"/>
      <c r="B48" s="34"/>
      <c r="C48" s="35"/>
      <c r="E48" s="39"/>
      <c r="H48" s="60" t="str">
        <f t="shared" si="0"/>
        <v/>
      </c>
      <c r="I48" s="39"/>
      <c r="J48" s="21"/>
      <c r="K48" s="21"/>
      <c r="L48" s="20"/>
      <c r="M48" s="21"/>
    </row>
    <row r="49" spans="1:14" x14ac:dyDescent="0.25">
      <c r="E49" s="25"/>
      <c r="F49" s="17"/>
      <c r="G49" s="17"/>
      <c r="H49" s="25"/>
      <c r="I49" s="25"/>
      <c r="J49" s="18"/>
      <c r="K49" s="19"/>
      <c r="L49" s="20"/>
      <c r="M49" s="21"/>
      <c r="N49" s="22"/>
    </row>
    <row r="50" spans="1:14" s="22" customFormat="1" x14ac:dyDescent="0.25">
      <c r="A50" s="71" t="s">
        <v>48</v>
      </c>
      <c r="B50" s="71"/>
      <c r="C50" s="71"/>
      <c r="D50" s="71"/>
      <c r="E50" s="71"/>
      <c r="F50" s="71"/>
      <c r="G50" s="71"/>
      <c r="H50" s="71"/>
      <c r="I50" s="54"/>
      <c r="J50" s="18"/>
      <c r="K50" s="19"/>
      <c r="L50" s="20"/>
      <c r="M50" s="21"/>
    </row>
    <row r="51" spans="1:14" s="22" customFormat="1" x14ac:dyDescent="0.25">
      <c r="A51" s="17"/>
      <c r="B51" s="24" t="s">
        <v>28</v>
      </c>
      <c r="C51" s="19" t="s">
        <v>29</v>
      </c>
      <c r="D51" s="32">
        <v>72.801864823674819</v>
      </c>
      <c r="E51" s="20">
        <v>74.2</v>
      </c>
      <c r="F51" s="26">
        <f t="shared" ref="F51:F60" si="6">(E51-D51)/D51</f>
        <v>1.9204661579912123E-2</v>
      </c>
      <c r="G51" s="22">
        <f t="shared" ref="G51:G60" si="7">(E51-D51)/(0.075*D51)</f>
        <v>0.25606215439882829</v>
      </c>
      <c r="H51" s="60" t="str">
        <f>IF(ABS(G51)&gt;2,IF(ABS(G51)&gt;3,"XX","X"),"")</f>
        <v/>
      </c>
      <c r="I51" s="20"/>
      <c r="J51" s="26">
        <f>(E51-K51)/K51</f>
        <v>1.0982429618539255E-2</v>
      </c>
      <c r="K51" s="47">
        <v>73.393956043327989</v>
      </c>
      <c r="L51" s="47">
        <v>3.5439893023691846</v>
      </c>
      <c r="M51" s="42">
        <f>(L51/K51)</f>
        <v>4.8287209103117387E-2</v>
      </c>
      <c r="N51" s="22">
        <f>(E51-K51)/L51</f>
        <v>0.2274397262241076</v>
      </c>
    </row>
    <row r="52" spans="1:14" s="22" customFormat="1" x14ac:dyDescent="0.25">
      <c r="A52" s="17"/>
      <c r="B52" s="24" t="s">
        <v>30</v>
      </c>
      <c r="C52" s="19" t="s">
        <v>29</v>
      </c>
      <c r="D52" s="43">
        <v>37.057140388760196</v>
      </c>
      <c r="E52" s="20">
        <v>37.4</v>
      </c>
      <c r="F52" s="26">
        <f t="shared" si="6"/>
        <v>9.2521875040254137E-3</v>
      </c>
      <c r="G52" s="22">
        <f t="shared" si="7"/>
        <v>0.12336250005367221</v>
      </c>
      <c r="H52" s="60" t="str">
        <f t="shared" ref="H52:H86" si="8">IF(ABS(G52)&gt;2,IF(ABS(G52)&gt;3,"XX","X"),"")</f>
        <v/>
      </c>
      <c r="I52" s="20"/>
      <c r="J52" s="26">
        <f t="shared" ref="J52:J86" si="9">(E52-K52)/K52</f>
        <v>-2.2058145163675403E-3</v>
      </c>
      <c r="K52" s="47">
        <v>37.482679839301888</v>
      </c>
      <c r="L52" s="47">
        <v>2.4447489834797431</v>
      </c>
      <c r="M52" s="42">
        <f t="shared" ref="M52:M60" si="10">(L52/K52)</f>
        <v>6.5223431034307722E-2</v>
      </c>
      <c r="N52" s="22">
        <f t="shared" ref="N52:N86" si="11">(E52-K52)/L52</f>
        <v>-3.3819357267594143E-2</v>
      </c>
    </row>
    <row r="53" spans="1:14" s="22" customFormat="1" x14ac:dyDescent="0.25">
      <c r="A53" s="17"/>
      <c r="B53" s="24" t="s">
        <v>31</v>
      </c>
      <c r="C53" s="19" t="s">
        <v>29</v>
      </c>
      <c r="D53" s="43">
        <v>51.622655405343721</v>
      </c>
      <c r="E53" s="20">
        <v>54.3</v>
      </c>
      <c r="F53" s="26">
        <f t="shared" si="6"/>
        <v>5.1863751944444349E-2</v>
      </c>
      <c r="G53" s="22">
        <f t="shared" si="7"/>
        <v>0.6915166925925913</v>
      </c>
      <c r="H53" s="60" t="str">
        <f t="shared" si="8"/>
        <v/>
      </c>
      <c r="I53" s="20"/>
      <c r="J53" s="26">
        <f t="shared" si="9"/>
        <v>2.4926809776127733E-2</v>
      </c>
      <c r="K53" s="47">
        <v>52.979392754747643</v>
      </c>
      <c r="L53" s="47">
        <v>2.1086479681467494</v>
      </c>
      <c r="M53" s="42">
        <f t="shared" si="10"/>
        <v>3.9801286094540735E-2</v>
      </c>
      <c r="N53" s="22">
        <f t="shared" si="11"/>
        <v>0.62628151554999045</v>
      </c>
    </row>
    <row r="54" spans="1:14" x14ac:dyDescent="0.25">
      <c r="B54" s="24" t="s">
        <v>35</v>
      </c>
      <c r="C54" s="19" t="s">
        <v>29</v>
      </c>
      <c r="D54" s="43">
        <v>105.27843992905528</v>
      </c>
      <c r="E54" s="20">
        <v>69.099999999999994</v>
      </c>
      <c r="F54" s="26"/>
      <c r="G54" s="22"/>
      <c r="H54" s="60"/>
      <c r="J54" s="26"/>
      <c r="K54" s="49"/>
      <c r="L54" s="47"/>
      <c r="M54" s="42"/>
      <c r="N54" s="22"/>
    </row>
    <row r="55" spans="1:14" x14ac:dyDescent="0.25">
      <c r="B55" s="24" t="s">
        <v>36</v>
      </c>
      <c r="C55" s="19" t="s">
        <v>29</v>
      </c>
      <c r="D55" s="43">
        <v>149.58798713206852</v>
      </c>
      <c r="E55" s="20">
        <v>96.3</v>
      </c>
      <c r="F55" s="26"/>
      <c r="G55" s="22"/>
      <c r="H55" s="60"/>
      <c r="J55" s="26"/>
      <c r="K55" s="49"/>
      <c r="L55" s="47"/>
      <c r="M55" s="42"/>
      <c r="N55" s="22"/>
    </row>
    <row r="56" spans="1:14" x14ac:dyDescent="0.25">
      <c r="B56" s="24" t="s">
        <v>37</v>
      </c>
      <c r="C56" s="19" t="s">
        <v>29</v>
      </c>
      <c r="D56" s="43">
        <v>173.77092371711555</v>
      </c>
      <c r="E56" s="20">
        <v>110</v>
      </c>
      <c r="F56" s="26"/>
      <c r="G56" s="22"/>
      <c r="H56" s="60"/>
      <c r="J56" s="26"/>
      <c r="K56" s="47"/>
      <c r="L56" s="47"/>
      <c r="M56" s="42"/>
      <c r="N56" s="22"/>
    </row>
    <row r="57" spans="1:14" x14ac:dyDescent="0.25">
      <c r="B57" s="24" t="s">
        <v>38</v>
      </c>
      <c r="C57" s="19" t="s">
        <v>29</v>
      </c>
      <c r="D57" s="43">
        <v>67.691344804873708</v>
      </c>
      <c r="E57" s="20">
        <v>69.599999999999994</v>
      </c>
      <c r="F57" s="26"/>
      <c r="G57" s="22"/>
      <c r="H57" s="60"/>
      <c r="J57" s="26"/>
      <c r="K57" s="47"/>
      <c r="L57" s="49"/>
      <c r="M57" s="42"/>
      <c r="N57" s="22"/>
    </row>
    <row r="58" spans="1:14" x14ac:dyDescent="0.25">
      <c r="B58" s="24" t="s">
        <v>39</v>
      </c>
      <c r="C58" s="19" t="s">
        <v>29</v>
      </c>
      <c r="D58" s="43">
        <v>61.98733361091962</v>
      </c>
      <c r="E58" s="20">
        <v>61.8</v>
      </c>
      <c r="F58" s="26"/>
      <c r="G58" s="22"/>
      <c r="H58" s="60"/>
      <c r="J58" s="26"/>
      <c r="K58" s="47"/>
      <c r="L58" s="49"/>
      <c r="M58" s="42"/>
      <c r="N58" s="22"/>
    </row>
    <row r="59" spans="1:14" x14ac:dyDescent="0.25">
      <c r="B59" s="24" t="s">
        <v>40</v>
      </c>
      <c r="C59" s="19" t="s">
        <v>29</v>
      </c>
      <c r="D59" s="43">
        <v>51.928193552520007</v>
      </c>
      <c r="E59" s="20">
        <v>52.2</v>
      </c>
      <c r="F59" s="26"/>
      <c r="G59" s="22"/>
      <c r="H59" s="60"/>
      <c r="J59" s="26"/>
      <c r="K59" s="47"/>
      <c r="L59" s="49"/>
      <c r="M59" s="42"/>
      <c r="N59" s="22"/>
    </row>
    <row r="60" spans="1:14" x14ac:dyDescent="0.25">
      <c r="B60" s="24" t="s">
        <v>41</v>
      </c>
      <c r="C60" s="19" t="s">
        <v>29</v>
      </c>
      <c r="D60" s="43">
        <v>72.801864823674819</v>
      </c>
      <c r="E60" s="20">
        <v>75.2</v>
      </c>
      <c r="F60" s="26">
        <f t="shared" si="6"/>
        <v>3.2940573461043017E-2</v>
      </c>
      <c r="G60" s="22">
        <f t="shared" si="7"/>
        <v>0.43920764614724017</v>
      </c>
      <c r="H60" s="60" t="str">
        <f t="shared" si="8"/>
        <v/>
      </c>
      <c r="J60" s="26">
        <f t="shared" si="9"/>
        <v>1.9923168938587154E-2</v>
      </c>
      <c r="K60" s="47">
        <v>73.731043955260944</v>
      </c>
      <c r="L60" s="49">
        <v>4.4507705425646824</v>
      </c>
      <c r="M60" s="42">
        <f t="shared" si="10"/>
        <v>6.0364946755200606E-2</v>
      </c>
      <c r="N60" s="22">
        <f t="shared" si="11"/>
        <v>0.33004533275548231</v>
      </c>
    </row>
    <row r="61" spans="1:14" x14ac:dyDescent="0.25">
      <c r="E61" s="25"/>
      <c r="F61" s="26"/>
      <c r="G61" s="22"/>
      <c r="H61" s="60" t="str">
        <f t="shared" si="8"/>
        <v/>
      </c>
      <c r="I61" s="25"/>
      <c r="J61" s="26"/>
      <c r="K61" s="51"/>
      <c r="L61" s="51"/>
      <c r="M61" s="42"/>
      <c r="N61" s="22"/>
    </row>
    <row r="62" spans="1:14" x14ac:dyDescent="0.25">
      <c r="E62" s="25"/>
      <c r="F62" s="26"/>
      <c r="G62" s="22"/>
      <c r="H62" s="16" t="str">
        <f t="shared" si="8"/>
        <v/>
      </c>
      <c r="I62" s="25"/>
      <c r="J62" s="26"/>
      <c r="K62" s="51"/>
      <c r="L62" s="51"/>
      <c r="M62" s="42"/>
      <c r="N62" s="22"/>
    </row>
    <row r="63" spans="1:14" x14ac:dyDescent="0.25">
      <c r="A63" s="71" t="s">
        <v>49</v>
      </c>
      <c r="B63" s="71"/>
      <c r="C63" s="71"/>
      <c r="D63" s="71"/>
      <c r="E63" s="71"/>
      <c r="F63" s="71"/>
      <c r="G63" s="71"/>
      <c r="H63" s="16" t="str">
        <f t="shared" si="8"/>
        <v/>
      </c>
      <c r="I63" s="25"/>
      <c r="J63" s="26"/>
      <c r="K63" s="51"/>
      <c r="L63" s="51"/>
      <c r="M63" s="42"/>
      <c r="N63" s="22"/>
    </row>
    <row r="64" spans="1:14" x14ac:dyDescent="0.25">
      <c r="A64" s="33"/>
      <c r="E64" s="25"/>
      <c r="F64" s="26"/>
      <c r="G64" s="22"/>
      <c r="H64" s="16" t="str">
        <f t="shared" si="8"/>
        <v/>
      </c>
      <c r="I64" s="25"/>
      <c r="J64" s="26"/>
      <c r="K64" s="51"/>
      <c r="L64" s="51"/>
      <c r="M64" s="42"/>
      <c r="N64" s="22"/>
    </row>
    <row r="65" spans="1:14" x14ac:dyDescent="0.25">
      <c r="A65" s="44" t="s">
        <v>28</v>
      </c>
      <c r="B65" s="45" t="s">
        <v>42</v>
      </c>
      <c r="C65" s="19" t="s">
        <v>12</v>
      </c>
      <c r="D65" s="21">
        <v>130.09473586402876</v>
      </c>
      <c r="E65" s="19">
        <v>129.69999999999999</v>
      </c>
      <c r="F65" s="26">
        <f t="shared" ref="F65:F77" si="12">(E65-D65)/D65</f>
        <v>-3.0342185746957588E-3</v>
      </c>
      <c r="G65" s="22">
        <f t="shared" ref="G65:G77" si="13">(E65-D65)/(0.075*D65)</f>
        <v>-4.045624766261012E-2</v>
      </c>
      <c r="H65" s="60" t="str">
        <f t="shared" si="8"/>
        <v/>
      </c>
      <c r="I65" s="19"/>
      <c r="J65" s="26">
        <f t="shared" si="9"/>
        <v>-5.8165780325636499E-3</v>
      </c>
      <c r="K65" s="47">
        <v>130.45882392942195</v>
      </c>
      <c r="L65" s="47">
        <v>2.442515630067283</v>
      </c>
      <c r="M65" s="42">
        <f>(L65/K65)</f>
        <v>1.8722502292284043E-2</v>
      </c>
      <c r="N65" s="22">
        <f t="shared" si="11"/>
        <v>-0.31067311098478484</v>
      </c>
    </row>
    <row r="66" spans="1:14" x14ac:dyDescent="0.25">
      <c r="A66" s="44" t="s">
        <v>32</v>
      </c>
      <c r="B66" s="45" t="s">
        <v>42</v>
      </c>
      <c r="C66" s="19" t="s">
        <v>12</v>
      </c>
      <c r="D66" s="21">
        <v>260.64206000730655</v>
      </c>
      <c r="E66" s="19">
        <v>262.5</v>
      </c>
      <c r="F66" s="26">
        <f t="shared" si="12"/>
        <v>7.1283199367030868E-3</v>
      </c>
      <c r="G66" s="22">
        <f t="shared" si="13"/>
        <v>9.5044265822707835E-2</v>
      </c>
      <c r="H66" s="60" t="str">
        <f t="shared" si="8"/>
        <v/>
      </c>
      <c r="I66" s="19"/>
      <c r="J66" s="26">
        <f t="shared" si="9"/>
        <v>6.929047700735701E-3</v>
      </c>
      <c r="K66" s="47">
        <v>260.69364132398761</v>
      </c>
      <c r="L66" s="47">
        <v>4.3499701038654051</v>
      </c>
      <c r="M66" s="42">
        <f t="shared" ref="M66:M86" si="14">(L66/K66)</f>
        <v>1.6686138111283288E-2</v>
      </c>
      <c r="N66" s="22">
        <f t="shared" si="11"/>
        <v>0.41525772198003263</v>
      </c>
    </row>
    <row r="67" spans="1:14" x14ac:dyDescent="0.25">
      <c r="A67" s="44" t="s">
        <v>33</v>
      </c>
      <c r="B67" s="45" t="s">
        <v>42</v>
      </c>
      <c r="C67" s="19" t="s">
        <v>12</v>
      </c>
      <c r="D67" s="21">
        <v>104.32914340839557</v>
      </c>
      <c r="E67" s="19">
        <v>10.5</v>
      </c>
      <c r="F67" s="26">
        <f t="shared" si="12"/>
        <v>-0.89935698063869041</v>
      </c>
      <c r="G67" s="22">
        <f t="shared" si="13"/>
        <v>-11.991426408515872</v>
      </c>
      <c r="H67" s="60" t="str">
        <f t="shared" si="8"/>
        <v>XX</v>
      </c>
      <c r="I67" s="19"/>
      <c r="J67" s="26">
        <f t="shared" si="9"/>
        <v>-0.90084169535526926</v>
      </c>
      <c r="K67" s="47">
        <v>105.89128200224802</v>
      </c>
      <c r="L67" s="47">
        <v>3.276126837527273</v>
      </c>
      <c r="M67" s="42">
        <f t="shared" si="14"/>
        <v>3.0938588858124529E-2</v>
      </c>
      <c r="N67" s="22">
        <f t="shared" si="11"/>
        <v>-29.117090617360418</v>
      </c>
    </row>
    <row r="68" spans="1:14" x14ac:dyDescent="0.25">
      <c r="A68" s="44" t="s">
        <v>35</v>
      </c>
      <c r="B68" s="45" t="s">
        <v>42</v>
      </c>
      <c r="C68" s="19" t="s">
        <v>12</v>
      </c>
      <c r="D68" s="21">
        <v>51.481174170863582</v>
      </c>
      <c r="E68" s="19">
        <v>51.1</v>
      </c>
      <c r="F68" s="26">
        <f t="shared" si="12"/>
        <v>-7.4041467973997967E-3</v>
      </c>
      <c r="G68" s="22">
        <f t="shared" si="13"/>
        <v>-9.8721957298663968E-2</v>
      </c>
      <c r="H68" s="60" t="str">
        <f t="shared" si="8"/>
        <v/>
      </c>
      <c r="I68" s="19"/>
      <c r="J68" s="26">
        <f t="shared" si="9"/>
        <v>-1.8914586644724552E-2</v>
      </c>
      <c r="K68" s="47">
        <v>52.085169450476194</v>
      </c>
      <c r="L68" s="47">
        <v>2.1470032677235706</v>
      </c>
      <c r="M68" s="42">
        <f t="shared" si="14"/>
        <v>4.1221009557528498E-2</v>
      </c>
      <c r="N68" s="22">
        <f t="shared" si="11"/>
        <v>-0.45885791851670071</v>
      </c>
    </row>
    <row r="69" spans="1:14" ht="18.75" x14ac:dyDescent="0.35">
      <c r="A69" s="44" t="s">
        <v>32</v>
      </c>
      <c r="B69" s="2" t="s">
        <v>54</v>
      </c>
      <c r="C69" s="19" t="s">
        <v>12</v>
      </c>
      <c r="D69" s="21">
        <v>118.87204471386225</v>
      </c>
      <c r="E69" s="19">
        <v>114.4</v>
      </c>
      <c r="F69" s="26">
        <f t="shared" si="12"/>
        <v>-3.762065946309695E-2</v>
      </c>
      <c r="G69" s="22">
        <f t="shared" si="13"/>
        <v>-0.50160879284129278</v>
      </c>
      <c r="H69" s="60" t="str">
        <f t="shared" si="8"/>
        <v/>
      </c>
      <c r="I69" s="19"/>
      <c r="J69" s="26">
        <f t="shared" si="9"/>
        <v>-1.9170801955737189E-2</v>
      </c>
      <c r="K69" s="47">
        <v>116.63600576747652</v>
      </c>
      <c r="L69" s="47">
        <v>8.3513811278557739</v>
      </c>
      <c r="M69" s="42">
        <f t="shared" si="14"/>
        <v>7.1602084389831899E-2</v>
      </c>
      <c r="N69" s="22">
        <f t="shared" si="11"/>
        <v>-0.26774083630531298</v>
      </c>
    </row>
    <row r="70" spans="1:14" ht="18.75" x14ac:dyDescent="0.35">
      <c r="A70" s="44" t="s">
        <v>33</v>
      </c>
      <c r="B70" s="2" t="s">
        <v>54</v>
      </c>
      <c r="C70" s="19" t="s">
        <v>12</v>
      </c>
      <c r="D70" s="21">
        <v>89.776175870431032</v>
      </c>
      <c r="E70" s="19">
        <v>85.8</v>
      </c>
      <c r="F70" s="26">
        <f t="shared" si="12"/>
        <v>-4.4289877931196681E-2</v>
      </c>
      <c r="G70" s="22">
        <f t="shared" si="13"/>
        <v>-0.59053170574928915</v>
      </c>
      <c r="H70" s="60" t="str">
        <f t="shared" si="8"/>
        <v/>
      </c>
      <c r="I70" s="19"/>
      <c r="J70" s="26">
        <f t="shared" si="9"/>
        <v>4.8708236395025015E-2</v>
      </c>
      <c r="K70" s="47">
        <v>81.81493862863212</v>
      </c>
      <c r="L70" s="47">
        <v>10.138913327232238</v>
      </c>
      <c r="M70" s="42">
        <f t="shared" si="14"/>
        <v>0.12392496403687338</v>
      </c>
      <c r="N70" s="22">
        <f t="shared" si="11"/>
        <v>0.39304620157510856</v>
      </c>
    </row>
    <row r="71" spans="1:14" ht="18.75" x14ac:dyDescent="0.35">
      <c r="A71" s="44" t="s">
        <v>34</v>
      </c>
      <c r="B71" s="2" t="s">
        <v>54</v>
      </c>
      <c r="C71" s="19" t="s">
        <v>12</v>
      </c>
      <c r="D71" s="21">
        <v>63.818542970216058</v>
      </c>
      <c r="E71" s="19">
        <v>61.9</v>
      </c>
      <c r="F71" s="26">
        <f t="shared" si="12"/>
        <v>-3.0062469008598925E-2</v>
      </c>
      <c r="G71" s="22">
        <f t="shared" si="13"/>
        <v>-0.40083292011465232</v>
      </c>
      <c r="H71" s="60" t="str">
        <f t="shared" si="8"/>
        <v/>
      </c>
      <c r="I71" s="19"/>
      <c r="J71" s="26">
        <f t="shared" si="9"/>
        <v>1.9051084572481124E-2</v>
      </c>
      <c r="K71" s="48">
        <v>60.742784083261817</v>
      </c>
      <c r="L71" s="49">
        <v>2.9850544300343693</v>
      </c>
      <c r="M71" s="42">
        <f t="shared" si="14"/>
        <v>4.9142535612833819E-2</v>
      </c>
      <c r="N71" s="22">
        <f t="shared" si="11"/>
        <v>0.38766995505835961</v>
      </c>
    </row>
    <row r="72" spans="1:14" ht="18.75" x14ac:dyDescent="0.35">
      <c r="A72" s="44" t="s">
        <v>35</v>
      </c>
      <c r="B72" s="2" t="s">
        <v>54</v>
      </c>
      <c r="C72" s="19" t="s">
        <v>12</v>
      </c>
      <c r="D72" s="21">
        <v>61.010575198184512</v>
      </c>
      <c r="E72" s="19">
        <v>62.2</v>
      </c>
      <c r="F72" s="26">
        <f t="shared" si="12"/>
        <v>1.9495387446386257E-2</v>
      </c>
      <c r="G72" s="22">
        <f t="shared" si="13"/>
        <v>0.25993849928515017</v>
      </c>
      <c r="H72" s="60" t="str">
        <f t="shared" si="8"/>
        <v/>
      </c>
      <c r="I72" s="19"/>
      <c r="J72" s="26">
        <f t="shared" si="9"/>
        <v>1.6535266156751917E-2</v>
      </c>
      <c r="K72" s="47">
        <v>61.188236228302806</v>
      </c>
      <c r="L72" s="47">
        <v>2.9903950820414962</v>
      </c>
      <c r="M72" s="42">
        <f t="shared" si="14"/>
        <v>4.8872058852683184E-2</v>
      </c>
      <c r="N72" s="22">
        <f t="shared" si="11"/>
        <v>0.33833782625354025</v>
      </c>
    </row>
    <row r="73" spans="1:14" ht="18.75" x14ac:dyDescent="0.35">
      <c r="A73" s="44" t="s">
        <v>30</v>
      </c>
      <c r="B73" s="2" t="s">
        <v>55</v>
      </c>
      <c r="C73" s="19" t="s">
        <v>12</v>
      </c>
      <c r="D73" s="21">
        <v>82.716551145333838</v>
      </c>
      <c r="E73" s="19">
        <v>80.599999999999994</v>
      </c>
      <c r="F73" s="26">
        <f t="shared" si="12"/>
        <v>-2.5588000418622889E-2</v>
      </c>
      <c r="G73" s="22">
        <f t="shared" si="13"/>
        <v>-0.34117333891497187</v>
      </c>
      <c r="H73" s="60" t="str">
        <f t="shared" si="8"/>
        <v/>
      </c>
      <c r="I73" s="19"/>
      <c r="J73" s="26">
        <f t="shared" si="9"/>
        <v>-1.5404392931042191E-2</v>
      </c>
      <c r="K73" s="47">
        <v>81.861019307142854</v>
      </c>
      <c r="L73" s="47">
        <v>6.4230084151123892</v>
      </c>
      <c r="M73" s="42">
        <f t="shared" si="14"/>
        <v>7.8462355703307785E-2</v>
      </c>
      <c r="N73" s="22">
        <f t="shared" si="11"/>
        <v>-0.19632845321763362</v>
      </c>
    </row>
    <row r="74" spans="1:14" ht="18.75" x14ac:dyDescent="0.35">
      <c r="A74" s="44" t="s">
        <v>32</v>
      </c>
      <c r="B74" s="2" t="s">
        <v>55</v>
      </c>
      <c r="C74" s="19" t="s">
        <v>12</v>
      </c>
      <c r="D74" s="21">
        <v>278.6996621917412</v>
      </c>
      <c r="E74" s="19">
        <v>280.39999999999998</v>
      </c>
      <c r="F74" s="26">
        <f t="shared" si="12"/>
        <v>6.1009683143748239E-3</v>
      </c>
      <c r="G74" s="22">
        <f t="shared" si="13"/>
        <v>8.1346244191664321E-2</v>
      </c>
      <c r="H74" s="60" t="str">
        <f t="shared" si="8"/>
        <v/>
      </c>
      <c r="I74" s="19"/>
      <c r="J74" s="26">
        <f t="shared" si="9"/>
        <v>1.978739629175659E-2</v>
      </c>
      <c r="K74" s="47">
        <v>274.959271922379</v>
      </c>
      <c r="L74" s="47">
        <v>8.7748291053850611</v>
      </c>
      <c r="M74" s="42">
        <f t="shared" si="14"/>
        <v>3.1913195885469883E-2</v>
      </c>
      <c r="N74" s="22">
        <f t="shared" si="11"/>
        <v>0.62003806709831322</v>
      </c>
    </row>
    <row r="75" spans="1:14" ht="18.75" x14ac:dyDescent="0.35">
      <c r="A75" s="44" t="s">
        <v>33</v>
      </c>
      <c r="B75" s="2" t="s">
        <v>55</v>
      </c>
      <c r="C75" s="19" t="s">
        <v>12</v>
      </c>
      <c r="D75" s="21">
        <v>302.85375842028714</v>
      </c>
      <c r="E75" s="19">
        <v>296.2</v>
      </c>
      <c r="F75" s="26">
        <f t="shared" si="12"/>
        <v>-2.197020256573258E-2</v>
      </c>
      <c r="G75" s="22">
        <f t="shared" si="13"/>
        <v>-0.29293603420976772</v>
      </c>
      <c r="H75" s="60" t="str">
        <f t="shared" si="8"/>
        <v/>
      </c>
      <c r="I75" s="19"/>
      <c r="J75" s="26">
        <f t="shared" si="9"/>
        <v>3.6111433971926618E-3</v>
      </c>
      <c r="K75" s="47">
        <v>295.13422798133962</v>
      </c>
      <c r="L75" s="47">
        <v>15.108691799904831</v>
      </c>
      <c r="M75" s="42">
        <f t="shared" si="14"/>
        <v>5.1192611250973248E-2</v>
      </c>
      <c r="N75" s="22">
        <f t="shared" si="11"/>
        <v>7.0540324256735551E-2</v>
      </c>
    </row>
    <row r="76" spans="1:14" ht="18.75" x14ac:dyDescent="0.35">
      <c r="A76" s="44" t="s">
        <v>36</v>
      </c>
      <c r="B76" s="2" t="s">
        <v>55</v>
      </c>
      <c r="C76" s="19" t="s">
        <v>12</v>
      </c>
      <c r="D76" s="21">
        <v>31.45863895680522</v>
      </c>
      <c r="E76" s="19">
        <v>31.3</v>
      </c>
      <c r="F76" s="26">
        <f t="shared" si="12"/>
        <v>-5.0427787744740478E-3</v>
      </c>
      <c r="G76" s="22">
        <f>(E76-D76)/4.53181</f>
        <v>-3.5005650458695262E-2</v>
      </c>
      <c r="H76" s="60" t="str">
        <f t="shared" si="8"/>
        <v/>
      </c>
      <c r="I76" s="19"/>
      <c r="J76" s="26">
        <f t="shared" si="9"/>
        <v>-1.7631715035921404E-2</v>
      </c>
      <c r="K76" s="47">
        <v>31.86177778646887</v>
      </c>
      <c r="L76" s="47">
        <v>6.2129923510420459</v>
      </c>
      <c r="M76" s="42">
        <f t="shared" si="14"/>
        <v>0.19499829522006751</v>
      </c>
      <c r="N76" s="22">
        <f t="shared" si="11"/>
        <v>-9.0419841958222946E-2</v>
      </c>
    </row>
    <row r="77" spans="1:14" ht="18.75" x14ac:dyDescent="0.35">
      <c r="A77" s="44" t="s">
        <v>37</v>
      </c>
      <c r="B77" s="2" t="s">
        <v>55</v>
      </c>
      <c r="C77" s="19" t="s">
        <v>12</v>
      </c>
      <c r="D77" s="21">
        <v>68.68272546765597</v>
      </c>
      <c r="E77" s="19">
        <v>66.900000000000006</v>
      </c>
      <c r="F77" s="26">
        <f t="shared" si="12"/>
        <v>-2.5955951158279016E-2</v>
      </c>
      <c r="G77" s="22">
        <f t="shared" si="13"/>
        <v>-0.3460793487770536</v>
      </c>
      <c r="H77" s="60" t="str">
        <f t="shared" si="8"/>
        <v/>
      </c>
      <c r="I77" s="19"/>
      <c r="J77" s="26">
        <f t="shared" si="9"/>
        <v>-1.4691351624160152E-3</v>
      </c>
      <c r="K77" s="48">
        <v>66.998429748970878</v>
      </c>
      <c r="L77" s="49">
        <v>5.3563465709138791</v>
      </c>
      <c r="M77" s="42">
        <f t="shared" si="14"/>
        <v>7.9947344900216183E-2</v>
      </c>
      <c r="N77" s="22">
        <f t="shared" si="11"/>
        <v>-1.8376284593937059E-2</v>
      </c>
    </row>
    <row r="78" spans="1:14" ht="18.75" x14ac:dyDescent="0.35">
      <c r="A78" s="44" t="s">
        <v>30</v>
      </c>
      <c r="B78" s="2" t="s">
        <v>56</v>
      </c>
      <c r="C78" s="19" t="s">
        <v>43</v>
      </c>
      <c r="D78" s="21">
        <v>5.1976931925557697</v>
      </c>
      <c r="E78" s="19">
        <v>5.28</v>
      </c>
      <c r="F78" s="40">
        <f t="shared" ref="F78:F84" si="15">(E78-D78)</f>
        <v>8.2306807444230579E-2</v>
      </c>
      <c r="G78" s="22">
        <f t="shared" ref="G78:G84" si="16">(E78-D78)/(0.15)</f>
        <v>0.54871204962820386</v>
      </c>
      <c r="H78" s="60" t="str">
        <f t="shared" si="8"/>
        <v/>
      </c>
      <c r="I78" s="19"/>
      <c r="J78" s="40">
        <f>(E78-K78)</f>
        <v>5.0457574824273266E-2</v>
      </c>
      <c r="K78" s="47">
        <v>5.229542425175727</v>
      </c>
      <c r="L78" s="47">
        <v>4.4936383218001259E-2</v>
      </c>
      <c r="M78" s="42">
        <f t="shared" si="14"/>
        <v>8.5927944673842606E-3</v>
      </c>
      <c r="N78" s="22">
        <f t="shared" si="11"/>
        <v>1.1228668444339831</v>
      </c>
    </row>
    <row r="79" spans="1:14" ht="18.75" x14ac:dyDescent="0.35">
      <c r="A79" s="44" t="s">
        <v>31</v>
      </c>
      <c r="B79" s="2" t="s">
        <v>56</v>
      </c>
      <c r="C79" s="19" t="s">
        <v>43</v>
      </c>
      <c r="D79" s="21">
        <v>12.460942046080051</v>
      </c>
      <c r="E79" s="19">
        <v>12.57</v>
      </c>
      <c r="F79" s="40">
        <f t="shared" si="15"/>
        <v>0.10905795391994921</v>
      </c>
      <c r="G79" s="22">
        <f t="shared" si="16"/>
        <v>0.72705302613299483</v>
      </c>
      <c r="H79" s="60" t="str">
        <f t="shared" si="8"/>
        <v/>
      </c>
      <c r="I79" s="19"/>
      <c r="J79" s="40">
        <f t="shared" ref="J79:J84" si="17">(E79-K79)</f>
        <v>5.8606220063564862E-2</v>
      </c>
      <c r="K79" s="47">
        <v>12.511393779936435</v>
      </c>
      <c r="L79" s="47">
        <v>8.8323213824947733E-2</v>
      </c>
      <c r="M79" s="42">
        <f t="shared" si="14"/>
        <v>7.0594224255482157E-3</v>
      </c>
      <c r="N79" s="22">
        <f t="shared" si="11"/>
        <v>0.66354265798931988</v>
      </c>
    </row>
    <row r="80" spans="1:14" ht="18.75" x14ac:dyDescent="0.35">
      <c r="A80" s="44" t="s">
        <v>32</v>
      </c>
      <c r="B80" s="2" t="s">
        <v>56</v>
      </c>
      <c r="C80" s="19" t="s">
        <v>43</v>
      </c>
      <c r="D80" s="21">
        <v>3.7502306465514965</v>
      </c>
      <c r="E80" s="19">
        <v>3.85</v>
      </c>
      <c r="F80" s="40">
        <f t="shared" si="15"/>
        <v>9.9769353448503573E-2</v>
      </c>
      <c r="G80" s="22">
        <f t="shared" si="16"/>
        <v>0.66512902299002385</v>
      </c>
      <c r="H80" s="60" t="str">
        <f t="shared" si="8"/>
        <v/>
      </c>
      <c r="I80" s="19"/>
      <c r="J80" s="40">
        <f t="shared" si="17"/>
        <v>4.1999999898599594E-2</v>
      </c>
      <c r="K80" s="47">
        <v>3.8080000001014005</v>
      </c>
      <c r="L80" s="47">
        <v>5.7264227090555467E-2</v>
      </c>
      <c r="M80" s="42">
        <f t="shared" si="14"/>
        <v>1.5037874760774847E-2</v>
      </c>
      <c r="N80" s="22">
        <f t="shared" si="11"/>
        <v>0.73344218602972489</v>
      </c>
    </row>
    <row r="81" spans="1:14" ht="18.75" x14ac:dyDescent="0.35">
      <c r="A81" s="44" t="s">
        <v>33</v>
      </c>
      <c r="B81" s="2" t="s">
        <v>56</v>
      </c>
      <c r="C81" s="19" t="s">
        <v>43</v>
      </c>
      <c r="D81" s="21">
        <v>16.039431959406855</v>
      </c>
      <c r="E81" s="19">
        <v>16.09</v>
      </c>
      <c r="F81" s="40">
        <f t="shared" si="15"/>
        <v>5.0568040593145014E-2</v>
      </c>
      <c r="G81" s="22">
        <f t="shared" si="16"/>
        <v>0.33712027062096678</v>
      </c>
      <c r="H81" s="60" t="str">
        <f t="shared" si="8"/>
        <v/>
      </c>
      <c r="I81" s="19"/>
      <c r="J81" s="40">
        <f t="shared" si="17"/>
        <v>1.3562827353265305E-2</v>
      </c>
      <c r="K81" s="47">
        <v>16.076437172646735</v>
      </c>
      <c r="L81" s="47">
        <v>8.4789459680824589E-2</v>
      </c>
      <c r="M81" s="42">
        <f t="shared" si="14"/>
        <v>5.2741449346183295E-3</v>
      </c>
      <c r="N81" s="22">
        <f t="shared" si="11"/>
        <v>0.15995888409149259</v>
      </c>
    </row>
    <row r="82" spans="1:14" ht="18.75" x14ac:dyDescent="0.35">
      <c r="A82" s="44" t="s">
        <v>34</v>
      </c>
      <c r="B82" s="2" t="s">
        <v>56</v>
      </c>
      <c r="C82" s="19" t="s">
        <v>43</v>
      </c>
      <c r="D82" s="21">
        <v>8.2443325194408921</v>
      </c>
      <c r="E82" s="19">
        <v>8.2899999999999991</v>
      </c>
      <c r="F82" s="40">
        <f t="shared" si="15"/>
        <v>4.5667480559107076E-2</v>
      </c>
      <c r="G82" s="22">
        <f t="shared" si="16"/>
        <v>0.3044498703940472</v>
      </c>
      <c r="H82" s="60" t="str">
        <f t="shared" si="8"/>
        <v/>
      </c>
      <c r="I82" s="19"/>
      <c r="J82" s="40">
        <f t="shared" si="17"/>
        <v>1.9484327781945865E-2</v>
      </c>
      <c r="K82" s="48">
        <v>8.2705156722180533</v>
      </c>
      <c r="L82" s="49">
        <v>5.2209333337318052E-2</v>
      </c>
      <c r="M82" s="42">
        <f t="shared" si="14"/>
        <v>6.3127059311062442E-3</v>
      </c>
      <c r="N82" s="22">
        <f t="shared" si="11"/>
        <v>0.37319625699987452</v>
      </c>
    </row>
    <row r="83" spans="1:14" ht="18.75" x14ac:dyDescent="0.35">
      <c r="A83" s="44" t="s">
        <v>35</v>
      </c>
      <c r="B83" s="2" t="s">
        <v>56</v>
      </c>
      <c r="C83" s="19" t="s">
        <v>43</v>
      </c>
      <c r="D83" s="21">
        <v>20.940102272348167</v>
      </c>
      <c r="E83" s="19">
        <v>20.95</v>
      </c>
      <c r="F83" s="40">
        <f t="shared" si="15"/>
        <v>9.8977276518326107E-3</v>
      </c>
      <c r="G83" s="22">
        <f t="shared" si="16"/>
        <v>6.5984851012217405E-2</v>
      </c>
      <c r="H83" s="60" t="str">
        <f t="shared" si="8"/>
        <v/>
      </c>
      <c r="I83" s="19"/>
      <c r="J83" s="40">
        <f t="shared" si="17"/>
        <v>5.0463402778397892E-3</v>
      </c>
      <c r="K83" s="47">
        <v>20.94495365972216</v>
      </c>
      <c r="L83" s="47">
        <v>6.0416704674286746E-2</v>
      </c>
      <c r="M83" s="42">
        <f t="shared" si="14"/>
        <v>2.8845470682740191E-3</v>
      </c>
      <c r="N83" s="22">
        <f t="shared" si="11"/>
        <v>8.3525579639690345E-2</v>
      </c>
    </row>
    <row r="84" spans="1:14" ht="18.75" x14ac:dyDescent="0.35">
      <c r="A84" s="44" t="s">
        <v>36</v>
      </c>
      <c r="B84" s="2" t="s">
        <v>56</v>
      </c>
      <c r="C84" s="19" t="s">
        <v>43</v>
      </c>
      <c r="D84" s="21">
        <v>20.934026079869604</v>
      </c>
      <c r="E84" s="19">
        <v>20.96</v>
      </c>
      <c r="F84" s="40">
        <f t="shared" si="15"/>
        <v>2.5973920130397232E-2</v>
      </c>
      <c r="G84" s="22">
        <f t="shared" si="16"/>
        <v>0.17315946753598155</v>
      </c>
      <c r="H84" s="60" t="str">
        <f t="shared" si="8"/>
        <v/>
      </c>
      <c r="I84" s="19"/>
      <c r="J84" s="40">
        <f t="shared" si="17"/>
        <v>-1.4774082078616857E-4</v>
      </c>
      <c r="K84" s="47">
        <v>20.960147740820787</v>
      </c>
      <c r="L84" s="47">
        <v>5.8378769300559241E-2</v>
      </c>
      <c r="M84" s="42">
        <f t="shared" si="14"/>
        <v>2.7852269946964203E-3</v>
      </c>
      <c r="N84" s="22">
        <f>(E84-K84)/L84</f>
        <v>-2.5307285945946325E-3</v>
      </c>
    </row>
    <row r="85" spans="1:14" ht="18.75" x14ac:dyDescent="0.35">
      <c r="A85" s="44" t="s">
        <v>31</v>
      </c>
      <c r="B85" s="2" t="s">
        <v>57</v>
      </c>
      <c r="C85" s="19" t="s">
        <v>50</v>
      </c>
      <c r="D85" s="21">
        <v>5.0559711409923729</v>
      </c>
      <c r="E85" s="19">
        <v>5.0999999999999996</v>
      </c>
      <c r="F85" s="26">
        <f>(E85-D85)/D85</f>
        <v>8.708289224725458E-3</v>
      </c>
      <c r="G85" s="22">
        <f>(E85-D85)/(0.075*D85)</f>
        <v>0.11611052299633946</v>
      </c>
      <c r="H85" s="60" t="str">
        <f t="shared" si="8"/>
        <v/>
      </c>
      <c r="I85" s="19"/>
      <c r="J85" s="26">
        <f t="shared" si="9"/>
        <v>-2.0789972119177559E-3</v>
      </c>
      <c r="K85" s="47">
        <v>5.1106249750743364</v>
      </c>
      <c r="L85" s="47">
        <v>0.1292310802072065</v>
      </c>
      <c r="M85" s="42">
        <f t="shared" si="14"/>
        <v>2.5286746892502474E-2</v>
      </c>
      <c r="N85" s="22">
        <f t="shared" si="11"/>
        <v>-8.2216871183781223E-2</v>
      </c>
    </row>
    <row r="86" spans="1:14" ht="18.75" x14ac:dyDescent="0.35">
      <c r="A86" s="44" t="s">
        <v>32</v>
      </c>
      <c r="B86" s="2" t="s">
        <v>57</v>
      </c>
      <c r="C86" s="19" t="s">
        <v>50</v>
      </c>
      <c r="D86" s="21">
        <v>4.0534273858831273</v>
      </c>
      <c r="E86" s="19">
        <v>4.1399999999999997</v>
      </c>
      <c r="F86" s="26">
        <f>(E86-D86)/D86</f>
        <v>2.1357879610321578E-2</v>
      </c>
      <c r="G86" s="22">
        <f>(E86-D86)/(0.075*D86)</f>
        <v>0.28477172813762103</v>
      </c>
      <c r="H86" s="60" t="str">
        <f t="shared" si="8"/>
        <v/>
      </c>
      <c r="I86" s="19"/>
      <c r="J86" s="26">
        <f t="shared" si="9"/>
        <v>1.9957972884218902E-3</v>
      </c>
      <c r="K86" s="47">
        <v>4.1317538568560597</v>
      </c>
      <c r="L86" s="47">
        <v>9.928598085693488E-2</v>
      </c>
      <c r="M86" s="42">
        <f t="shared" si="14"/>
        <v>2.4029984431958324E-2</v>
      </c>
      <c r="N86" s="22">
        <f t="shared" si="11"/>
        <v>8.3054456155519138E-2</v>
      </c>
    </row>
    <row r="87" spans="1:14" x14ac:dyDescent="0.25">
      <c r="A87" s="46"/>
      <c r="B87" s="2"/>
      <c r="C87" s="28"/>
      <c r="F87" s="19"/>
      <c r="G87" s="26"/>
      <c r="H87" s="32"/>
      <c r="J87" s="42"/>
      <c r="M87" s="22"/>
    </row>
    <row r="89" spans="1:14" x14ac:dyDescent="0.25">
      <c r="F89" s="68" t="s">
        <v>58</v>
      </c>
      <c r="G89" s="68"/>
      <c r="H89" s="50">
        <f>COUNTA(G8:G86)</f>
        <v>39</v>
      </c>
    </row>
    <row r="90" spans="1:14" x14ac:dyDescent="0.25">
      <c r="F90" s="68" t="s">
        <v>59</v>
      </c>
      <c r="G90" s="68"/>
      <c r="H90" s="50">
        <f>COUNTIF(H8:H86,"=X")</f>
        <v>0</v>
      </c>
    </row>
    <row r="91" spans="1:14" x14ac:dyDescent="0.25">
      <c r="F91" s="68" t="s">
        <v>67</v>
      </c>
      <c r="G91" s="68"/>
      <c r="H91" s="50">
        <f>COUNTIF(H8:H86,"=XX")</f>
        <v>1</v>
      </c>
    </row>
  </sheetData>
  <sheetProtection password="DC07" sheet="1" objects="1" scenarios="1" selectLockedCells="1" selectUnlockedCells="1"/>
  <mergeCells count="9">
    <mergeCell ref="D1:E1"/>
    <mergeCell ref="F91:G91"/>
    <mergeCell ref="F3:H3"/>
    <mergeCell ref="J3:N3"/>
    <mergeCell ref="A7:D7"/>
    <mergeCell ref="A50:H50"/>
    <mergeCell ref="A63:G63"/>
    <mergeCell ref="F89:G89"/>
    <mergeCell ref="F90:G90"/>
  </mergeCells>
  <pageMargins left="0.75" right="0.75" top="1" bottom="1" header="0.5" footer="0.5"/>
  <pageSetup paperSize="9" scale="57" orientation="portrait" r:id="rId1"/>
  <headerFooter alignWithMargins="0">
    <oddHeader>&amp;CDefinitieve rapportering resultaten LABS 2012 - v1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4"/>
  <dimension ref="A1:O91"/>
  <sheetViews>
    <sheetView zoomScale="75" zoomScaleNormal="75" workbookViewId="0">
      <pane ySplit="5" topLeftCell="A33" activePane="bottomLeft" state="frozen"/>
      <selection activeCell="E3" sqref="E3"/>
      <selection pane="bottomLeft" activeCell="D51" sqref="D51:D60"/>
    </sheetView>
  </sheetViews>
  <sheetFormatPr defaultRowHeight="15.75" x14ac:dyDescent="0.25"/>
  <cols>
    <col min="1" max="1" width="19.85546875" style="17" bestFit="1" customWidth="1"/>
    <col min="2" max="2" width="26.5703125" style="24" bestFit="1" customWidth="1"/>
    <col min="3" max="3" width="16.5703125" style="19" bestFit="1" customWidth="1"/>
    <col min="4" max="4" width="12.7109375" style="21" bestFit="1" customWidth="1"/>
    <col min="5" max="5" width="10.28515625" style="29" bestFit="1" customWidth="1"/>
    <col min="6" max="6" width="14.5703125" style="25" bestFit="1" customWidth="1"/>
    <col min="7" max="7" width="9.85546875" style="18" bestFit="1" customWidth="1"/>
    <col min="8" max="8" width="12.140625" style="19" bestFit="1" customWidth="1"/>
    <col min="9" max="9" width="9.140625" style="20"/>
    <col min="10" max="10" width="14.5703125" style="21" bestFit="1" customWidth="1"/>
    <col min="11" max="11" width="7.5703125" style="22" bestFit="1" customWidth="1"/>
    <col min="12" max="12" width="10.85546875" style="22" bestFit="1" customWidth="1"/>
    <col min="13" max="14" width="10.85546875" style="17" bestFit="1" customWidth="1"/>
    <col min="15" max="16384" width="9.140625" style="17"/>
  </cols>
  <sheetData>
    <row r="1" spans="1:15" x14ac:dyDescent="0.25">
      <c r="A1" s="1" t="s">
        <v>44</v>
      </c>
      <c r="B1" s="2"/>
      <c r="C1" s="3" t="s">
        <v>45</v>
      </c>
      <c r="D1" s="67" t="s">
        <v>68</v>
      </c>
      <c r="E1" s="67"/>
      <c r="F1" s="5">
        <v>9</v>
      </c>
    </row>
    <row r="2" spans="1:15" x14ac:dyDescent="0.25">
      <c r="B2" s="6"/>
      <c r="C2" s="23"/>
      <c r="D2" s="4"/>
      <c r="F2" s="5"/>
    </row>
    <row r="3" spans="1:15" ht="47.25" customHeight="1" x14ac:dyDescent="0.25">
      <c r="A3" s="52"/>
      <c r="B3" s="52"/>
      <c r="C3" s="52"/>
      <c r="D3" s="52"/>
      <c r="E3" s="52"/>
      <c r="F3" s="69" t="s">
        <v>60</v>
      </c>
      <c r="G3" s="69"/>
      <c r="H3" s="69"/>
      <c r="I3" s="53"/>
      <c r="J3" s="70" t="s">
        <v>61</v>
      </c>
      <c r="K3" s="70"/>
      <c r="L3" s="70"/>
      <c r="M3" s="70"/>
      <c r="N3" s="70"/>
      <c r="O3" s="22"/>
    </row>
    <row r="4" spans="1:15" s="9" customFormat="1" x14ac:dyDescent="0.25">
      <c r="A4" s="1" t="s">
        <v>0</v>
      </c>
      <c r="B4" s="6" t="s">
        <v>1</v>
      </c>
      <c r="C4" s="7" t="s">
        <v>2</v>
      </c>
      <c r="D4" s="8" t="s">
        <v>3</v>
      </c>
      <c r="E4" s="9" t="s">
        <v>4</v>
      </c>
      <c r="F4" s="10" t="s">
        <v>5</v>
      </c>
      <c r="G4" s="11" t="s">
        <v>9</v>
      </c>
      <c r="H4" s="12" t="s">
        <v>10</v>
      </c>
      <c r="I4" s="12"/>
      <c r="J4" s="10" t="s">
        <v>5</v>
      </c>
      <c r="K4" s="13" t="s">
        <v>6</v>
      </c>
      <c r="L4" s="12" t="s">
        <v>7</v>
      </c>
      <c r="M4" s="14" t="s">
        <v>8</v>
      </c>
      <c r="N4" s="12" t="s">
        <v>9</v>
      </c>
    </row>
    <row r="5" spans="1:15" s="9" customFormat="1" x14ac:dyDescent="0.25">
      <c r="A5" s="1"/>
      <c r="B5" s="6"/>
      <c r="C5" s="7"/>
      <c r="D5" s="15"/>
      <c r="F5" s="10" t="s">
        <v>11</v>
      </c>
      <c r="G5" s="10" t="s">
        <v>11</v>
      </c>
      <c r="J5" s="10" t="s">
        <v>51</v>
      </c>
      <c r="K5" s="13"/>
      <c r="L5" s="12" t="s">
        <v>52</v>
      </c>
      <c r="M5" s="12" t="s">
        <v>52</v>
      </c>
      <c r="N5" s="12" t="s">
        <v>52</v>
      </c>
    </row>
    <row r="6" spans="1:15" x14ac:dyDescent="0.25">
      <c r="E6" s="25"/>
      <c r="F6" s="17"/>
      <c r="G6" s="17"/>
      <c r="H6" s="25"/>
      <c r="I6" s="25"/>
      <c r="J6" s="18"/>
      <c r="K6" s="19"/>
      <c r="L6" s="20"/>
      <c r="M6" s="21"/>
      <c r="N6" s="22"/>
    </row>
    <row r="7" spans="1:15" x14ac:dyDescent="0.25">
      <c r="A7" s="71" t="s">
        <v>46</v>
      </c>
      <c r="B7" s="71"/>
      <c r="C7" s="71"/>
      <c r="D7" s="71"/>
      <c r="E7" s="25"/>
      <c r="F7" s="17"/>
      <c r="G7" s="17"/>
      <c r="H7" s="25"/>
      <c r="I7" s="25"/>
      <c r="J7" s="26"/>
      <c r="K7" s="19"/>
      <c r="L7" s="20"/>
      <c r="M7" s="21"/>
      <c r="N7" s="22"/>
    </row>
    <row r="8" spans="1:15" ht="13.5" customHeight="1" x14ac:dyDescent="0.25">
      <c r="A8" s="1" t="s">
        <v>13</v>
      </c>
      <c r="B8" s="27" t="s">
        <v>14</v>
      </c>
      <c r="C8" s="28" t="s">
        <v>15</v>
      </c>
      <c r="D8" s="21">
        <v>90.593000000000004</v>
      </c>
      <c r="E8" s="55">
        <v>91.1</v>
      </c>
      <c r="F8" s="38">
        <f>(E8-D8)/D8</f>
        <v>5.5964588875519168E-3</v>
      </c>
      <c r="G8" s="22">
        <f>(E8-D8)/(D8*0.04)</f>
        <v>0.1399114721887979</v>
      </c>
      <c r="H8" s="60" t="str">
        <f t="shared" ref="H8:H48" si="0">IF(ABS(G8)&gt;2,IF(ABS(G8)&gt;3,"XX","X"),"")</f>
        <v/>
      </c>
      <c r="I8" s="29"/>
      <c r="J8" s="30"/>
      <c r="K8" s="31"/>
      <c r="L8" s="20"/>
      <c r="M8" s="21"/>
      <c r="N8" s="22"/>
    </row>
    <row r="9" spans="1:15" x14ac:dyDescent="0.25">
      <c r="A9" s="1" t="s">
        <v>16</v>
      </c>
      <c r="B9" s="27" t="s">
        <v>17</v>
      </c>
      <c r="C9" s="28" t="s">
        <v>18</v>
      </c>
      <c r="D9" s="21">
        <v>129.29</v>
      </c>
      <c r="E9" s="55">
        <v>129.30000000000001</v>
      </c>
      <c r="F9" s="40">
        <f>E9-D9</f>
        <v>1.0000000000019327E-2</v>
      </c>
      <c r="G9" s="22">
        <f>(E9-D9)/1</f>
        <v>1.0000000000019327E-2</v>
      </c>
      <c r="H9" s="60" t="str">
        <f t="shared" si="0"/>
        <v/>
      </c>
      <c r="I9" s="32"/>
      <c r="J9" s="32"/>
      <c r="K9" s="31"/>
      <c r="L9" s="20"/>
      <c r="M9" s="21"/>
      <c r="N9" s="22"/>
    </row>
    <row r="10" spans="1:15" x14ac:dyDescent="0.25">
      <c r="A10" s="1"/>
      <c r="B10" s="27"/>
      <c r="C10" s="28"/>
      <c r="D10" s="17"/>
      <c r="E10" s="17"/>
      <c r="F10" s="37"/>
      <c r="G10" s="22"/>
      <c r="H10" s="60" t="str">
        <f t="shared" si="0"/>
        <v/>
      </c>
      <c r="I10" s="29"/>
      <c r="J10" s="30"/>
      <c r="K10" s="19"/>
      <c r="L10" s="20"/>
      <c r="M10" s="21"/>
      <c r="N10" s="22"/>
    </row>
    <row r="11" spans="1:15" x14ac:dyDescent="0.25">
      <c r="A11" s="33" t="s">
        <v>19</v>
      </c>
      <c r="B11" s="34" t="s">
        <v>20</v>
      </c>
      <c r="C11" s="35" t="s">
        <v>21</v>
      </c>
      <c r="D11" s="32">
        <v>6.04</v>
      </c>
      <c r="E11" s="55">
        <v>6.11</v>
      </c>
      <c r="F11" s="38">
        <f>(E11-D11)/D11</f>
        <v>1.1589403973509981E-2</v>
      </c>
      <c r="G11" s="22">
        <f>(E11-D11)/((12.5-0.53*D11)/2/100*D11)</f>
        <v>0.2492666574936547</v>
      </c>
      <c r="H11" s="60" t="str">
        <f t="shared" si="0"/>
        <v/>
      </c>
      <c r="I11" s="21"/>
      <c r="J11" s="30"/>
      <c r="K11" s="19"/>
      <c r="L11" s="20"/>
      <c r="M11" s="21"/>
      <c r="N11" s="22"/>
    </row>
    <row r="12" spans="1:15" x14ac:dyDescent="0.25">
      <c r="A12" s="33"/>
      <c r="B12" s="34" t="s">
        <v>20</v>
      </c>
      <c r="C12" s="35" t="s">
        <v>21</v>
      </c>
      <c r="D12" s="32">
        <v>6.04</v>
      </c>
      <c r="E12" s="55">
        <v>6.05</v>
      </c>
      <c r="F12" s="38">
        <f t="shared" ref="F12:F16" si="1">(E12-D12)/D12</f>
        <v>1.6556291390728123E-3</v>
      </c>
      <c r="G12" s="22">
        <f>(E12-D12)/((12.5-0.53*D12)/2/100*D12)</f>
        <v>3.5609522499092626E-2</v>
      </c>
      <c r="H12" s="60" t="str">
        <f t="shared" si="0"/>
        <v/>
      </c>
      <c r="I12" s="21"/>
      <c r="J12" s="30"/>
      <c r="K12" s="19"/>
      <c r="L12" s="20"/>
      <c r="M12" s="21"/>
      <c r="N12" s="22"/>
    </row>
    <row r="13" spans="1:15" s="20" customFormat="1" x14ac:dyDescent="0.25">
      <c r="A13" s="36"/>
      <c r="B13" s="34" t="s">
        <v>20</v>
      </c>
      <c r="C13" s="35" t="s">
        <v>21</v>
      </c>
      <c r="D13" s="32"/>
      <c r="E13" s="32"/>
      <c r="F13" s="38"/>
      <c r="G13" s="22"/>
      <c r="H13" s="60" t="str">
        <f t="shared" si="0"/>
        <v/>
      </c>
      <c r="I13" s="21"/>
      <c r="J13" s="30"/>
      <c r="K13" s="19"/>
      <c r="M13" s="21"/>
      <c r="N13" s="22"/>
    </row>
    <row r="14" spans="1:15" s="20" customFormat="1" x14ac:dyDescent="0.25">
      <c r="A14" s="36"/>
      <c r="B14" s="34"/>
      <c r="C14" s="35"/>
      <c r="D14" s="32"/>
      <c r="E14" s="32"/>
      <c r="F14" s="38"/>
      <c r="G14" s="22"/>
      <c r="H14" s="60" t="str">
        <f t="shared" si="0"/>
        <v/>
      </c>
      <c r="I14" s="21"/>
      <c r="J14" s="30"/>
      <c r="K14" s="19"/>
      <c r="M14" s="21"/>
      <c r="N14" s="22"/>
    </row>
    <row r="15" spans="1:15" s="20" customFormat="1" x14ac:dyDescent="0.25">
      <c r="A15" s="33" t="s">
        <v>22</v>
      </c>
      <c r="B15" s="34" t="s">
        <v>20</v>
      </c>
      <c r="C15" s="35" t="s">
        <v>21</v>
      </c>
      <c r="D15" s="32">
        <v>10.98</v>
      </c>
      <c r="E15" s="55">
        <v>11.2</v>
      </c>
      <c r="F15" s="38">
        <f t="shared" si="1"/>
        <v>2.0036429872495341E-2</v>
      </c>
      <c r="G15" s="22">
        <f>(E15-D15)/((12.5-0.53*D15)/2/100*D15)</f>
        <v>0.59983923217960489</v>
      </c>
      <c r="H15" s="60" t="str">
        <f t="shared" si="0"/>
        <v/>
      </c>
      <c r="I15" s="21"/>
      <c r="J15" s="30"/>
      <c r="K15" s="19"/>
      <c r="M15" s="21"/>
      <c r="N15" s="22"/>
    </row>
    <row r="16" spans="1:15" s="20" customFormat="1" x14ac:dyDescent="0.25">
      <c r="A16" s="33"/>
      <c r="B16" s="34" t="s">
        <v>20</v>
      </c>
      <c r="C16" s="35" t="s">
        <v>21</v>
      </c>
      <c r="D16" s="32">
        <v>11.01</v>
      </c>
      <c r="E16" s="64">
        <v>11</v>
      </c>
      <c r="F16" s="38">
        <f t="shared" si="1"/>
        <v>-9.0826521344230583E-4</v>
      </c>
      <c r="G16" s="22">
        <f>(E16-D16)/((12.5-0.53*D16)/2/100*D16)</f>
        <v>-2.7255996922361272E-2</v>
      </c>
      <c r="H16" s="60" t="str">
        <f t="shared" si="0"/>
        <v/>
      </c>
      <c r="I16" s="21"/>
      <c r="J16" s="30"/>
      <c r="K16" s="19"/>
      <c r="M16" s="21"/>
      <c r="N16" s="22"/>
    </row>
    <row r="17" spans="1:14" s="20" customFormat="1" x14ac:dyDescent="0.25">
      <c r="A17" s="36"/>
      <c r="B17" s="34" t="s">
        <v>20</v>
      </c>
      <c r="C17" s="35" t="s">
        <v>21</v>
      </c>
      <c r="D17" s="32"/>
      <c r="E17" s="32"/>
      <c r="F17" s="38"/>
      <c r="G17" s="22"/>
      <c r="H17" s="60" t="str">
        <f t="shared" si="0"/>
        <v/>
      </c>
      <c r="I17" s="19"/>
      <c r="J17" s="37"/>
      <c r="K17" s="19"/>
      <c r="M17" s="21"/>
      <c r="N17" s="22"/>
    </row>
    <row r="18" spans="1:14" s="20" customFormat="1" x14ac:dyDescent="0.25">
      <c r="A18" s="36"/>
      <c r="B18" s="34"/>
      <c r="C18" s="35"/>
      <c r="D18" s="17"/>
      <c r="E18" s="17"/>
      <c r="F18" s="37"/>
      <c r="G18" s="22"/>
      <c r="H18" s="60" t="str">
        <f t="shared" si="0"/>
        <v/>
      </c>
      <c r="I18" s="19"/>
      <c r="J18" s="37"/>
      <c r="K18" s="19"/>
      <c r="M18" s="21"/>
      <c r="N18" s="22"/>
    </row>
    <row r="19" spans="1:14" s="20" customFormat="1" x14ac:dyDescent="0.25">
      <c r="A19" s="36"/>
      <c r="B19" s="34"/>
      <c r="C19" s="35"/>
      <c r="D19" s="17"/>
      <c r="E19" s="17"/>
      <c r="F19" s="37"/>
      <c r="G19" s="22"/>
      <c r="H19" s="60" t="str">
        <f t="shared" si="0"/>
        <v/>
      </c>
      <c r="I19" s="19"/>
      <c r="J19" s="37"/>
      <c r="K19" s="19"/>
      <c r="M19" s="21"/>
      <c r="N19" s="22"/>
    </row>
    <row r="20" spans="1:14" s="20" customFormat="1" ht="18" x14ac:dyDescent="0.25">
      <c r="A20" s="9" t="s">
        <v>23</v>
      </c>
      <c r="B20" s="24"/>
      <c r="C20" s="19" t="s">
        <v>53</v>
      </c>
      <c r="D20" s="21">
        <v>10.220000000000001</v>
      </c>
      <c r="E20" s="59">
        <v>10.199999999999999</v>
      </c>
      <c r="F20" s="38">
        <f>(E20-D20)/D20</f>
        <v>-1.9569471624267466E-3</v>
      </c>
      <c r="G20" s="22">
        <f>(E20-D20)/(D20*0.075)</f>
        <v>-2.6092628832356617E-2</v>
      </c>
      <c r="H20" s="60" t="str">
        <f t="shared" si="0"/>
        <v/>
      </c>
      <c r="I20" s="32"/>
      <c r="J20" s="30"/>
      <c r="K20" s="31"/>
      <c r="M20" s="21"/>
      <c r="N20" s="22"/>
    </row>
    <row r="21" spans="1:14" s="20" customFormat="1" ht="18" customHeight="1" x14ac:dyDescent="0.25">
      <c r="A21" s="17"/>
      <c r="B21" s="24"/>
      <c r="C21" s="19"/>
      <c r="D21" s="32"/>
      <c r="E21" s="32"/>
      <c r="F21" s="38"/>
      <c r="G21" s="22"/>
      <c r="H21" s="60" t="str">
        <f t="shared" si="0"/>
        <v/>
      </c>
      <c r="I21" s="32"/>
      <c r="J21" s="38"/>
      <c r="K21" s="19"/>
      <c r="M21" s="21"/>
      <c r="N21" s="22"/>
    </row>
    <row r="22" spans="1:14" s="20" customFormat="1" ht="18" customHeight="1" x14ac:dyDescent="0.25">
      <c r="A22" s="17"/>
      <c r="B22" s="24"/>
      <c r="C22" s="19"/>
      <c r="D22" s="17"/>
      <c r="E22" s="17"/>
      <c r="F22" s="37"/>
      <c r="G22" s="22"/>
      <c r="H22" s="60" t="str">
        <f t="shared" si="0"/>
        <v/>
      </c>
      <c r="I22" s="32"/>
      <c r="J22" s="38"/>
      <c r="K22" s="19"/>
      <c r="M22" s="21"/>
      <c r="N22" s="22"/>
    </row>
    <row r="23" spans="1:14" s="20" customFormat="1" x14ac:dyDescent="0.25">
      <c r="A23" s="17"/>
      <c r="B23" s="24"/>
      <c r="C23" s="19"/>
      <c r="D23" s="19"/>
      <c r="E23" s="58"/>
      <c r="F23" s="57"/>
      <c r="G23" s="22"/>
      <c r="H23" s="60" t="str">
        <f t="shared" si="0"/>
        <v/>
      </c>
      <c r="I23" s="29"/>
      <c r="J23" s="38"/>
      <c r="K23" s="19"/>
      <c r="M23" s="21"/>
      <c r="N23" s="22"/>
    </row>
    <row r="24" spans="1:14" s="20" customFormat="1" x14ac:dyDescent="0.25">
      <c r="A24" s="33" t="s">
        <v>47</v>
      </c>
      <c r="B24" s="27"/>
      <c r="C24" s="28"/>
      <c r="D24" s="19"/>
      <c r="E24" s="29"/>
      <c r="F24" s="38"/>
      <c r="G24" s="22"/>
      <c r="H24" s="60" t="str">
        <f t="shared" si="0"/>
        <v/>
      </c>
      <c r="I24" s="29"/>
      <c r="J24" s="38"/>
      <c r="K24" s="19"/>
      <c r="M24" s="21"/>
      <c r="N24" s="22"/>
    </row>
    <row r="25" spans="1:14" s="20" customFormat="1" x14ac:dyDescent="0.25">
      <c r="A25" s="33" t="s">
        <v>24</v>
      </c>
      <c r="B25" s="34" t="s">
        <v>25</v>
      </c>
      <c r="C25" s="35" t="s">
        <v>26</v>
      </c>
      <c r="D25" s="21">
        <v>5.65</v>
      </c>
      <c r="E25" s="21">
        <v>5.65</v>
      </c>
      <c r="F25" s="38">
        <f>(E25-D25)/D25</f>
        <v>0</v>
      </c>
      <c r="G25" s="22">
        <f>(E25-D25)/(D25*0.075)</f>
        <v>0</v>
      </c>
      <c r="H25" s="60" t="str">
        <f t="shared" si="0"/>
        <v/>
      </c>
      <c r="I25" s="29"/>
      <c r="J25" s="38"/>
      <c r="K25" s="19"/>
      <c r="M25" s="21"/>
      <c r="N25" s="22"/>
    </row>
    <row r="26" spans="1:14" s="20" customFormat="1" x14ac:dyDescent="0.25">
      <c r="A26" s="36"/>
      <c r="B26" s="34" t="s">
        <v>25</v>
      </c>
      <c r="C26" s="35" t="s">
        <v>26</v>
      </c>
      <c r="D26" s="21">
        <v>12.15</v>
      </c>
      <c r="E26" s="21">
        <v>12.17</v>
      </c>
      <c r="F26" s="38">
        <f t="shared" ref="F26:F27" si="2">(E26-D26)/D26</f>
        <v>1.6460905349793887E-3</v>
      </c>
      <c r="G26" s="22">
        <f t="shared" ref="G26:G27" si="3">(E26-D26)/(D26*0.075)</f>
        <v>2.1947873799725185E-2</v>
      </c>
      <c r="H26" s="60" t="str">
        <f t="shared" si="0"/>
        <v/>
      </c>
      <c r="I26" s="29"/>
      <c r="J26" s="38"/>
      <c r="K26" s="19"/>
      <c r="M26" s="21"/>
      <c r="N26" s="22"/>
    </row>
    <row r="27" spans="1:14" s="20" customFormat="1" x14ac:dyDescent="0.25">
      <c r="A27" s="36"/>
      <c r="B27" s="34" t="s">
        <v>25</v>
      </c>
      <c r="C27" s="35" t="s">
        <v>26</v>
      </c>
      <c r="D27" s="21">
        <v>19.66</v>
      </c>
      <c r="E27" s="21">
        <v>19.54</v>
      </c>
      <c r="F27" s="38">
        <f t="shared" si="2"/>
        <v>-6.1037639877925222E-3</v>
      </c>
      <c r="G27" s="22">
        <f t="shared" si="3"/>
        <v>-8.1383519837233645E-2</v>
      </c>
      <c r="H27" s="60" t="str">
        <f t="shared" si="0"/>
        <v/>
      </c>
      <c r="I27" s="29"/>
      <c r="J27" s="38"/>
      <c r="K27" s="19"/>
      <c r="M27" s="21"/>
      <c r="N27" s="22"/>
    </row>
    <row r="28" spans="1:14" s="20" customFormat="1" x14ac:dyDescent="0.25">
      <c r="A28" s="36"/>
      <c r="B28" s="34" t="s">
        <v>25</v>
      </c>
      <c r="C28" s="35" t="s">
        <v>26</v>
      </c>
      <c r="D28" s="21"/>
      <c r="E28" s="21">
        <v>0.06</v>
      </c>
      <c r="F28" s="39"/>
      <c r="G28" s="22"/>
      <c r="H28" s="60" t="str">
        <f t="shared" si="0"/>
        <v/>
      </c>
      <c r="I28" s="29"/>
      <c r="J28" s="38"/>
      <c r="K28" s="19"/>
      <c r="M28" s="21"/>
      <c r="N28" s="22"/>
    </row>
    <row r="29" spans="1:14" s="20" customFormat="1" x14ac:dyDescent="0.25">
      <c r="A29" s="36"/>
      <c r="B29" s="34" t="s">
        <v>25</v>
      </c>
      <c r="C29" s="35" t="s">
        <v>26</v>
      </c>
      <c r="D29" s="21"/>
      <c r="E29" s="21">
        <v>0.01</v>
      </c>
      <c r="F29" s="39"/>
      <c r="G29" s="22"/>
      <c r="H29" s="60" t="str">
        <f t="shared" si="0"/>
        <v/>
      </c>
      <c r="I29" s="29"/>
      <c r="J29" s="38"/>
      <c r="K29" s="19"/>
      <c r="M29" s="21"/>
      <c r="N29" s="22"/>
    </row>
    <row r="30" spans="1:14" s="20" customFormat="1" x14ac:dyDescent="0.25">
      <c r="A30" s="36"/>
      <c r="B30" s="34"/>
      <c r="C30" s="35"/>
      <c r="D30" s="21"/>
      <c r="E30" s="21"/>
      <c r="F30" s="39"/>
      <c r="G30" s="22"/>
      <c r="H30" s="60" t="str">
        <f t="shared" si="0"/>
        <v/>
      </c>
      <c r="I30" s="29"/>
      <c r="J30" s="38"/>
      <c r="K30" s="19"/>
      <c r="M30" s="21"/>
      <c r="N30" s="22"/>
    </row>
    <row r="31" spans="1:14" s="20" customFormat="1" x14ac:dyDescent="0.25">
      <c r="A31" s="33" t="s">
        <v>24</v>
      </c>
      <c r="B31" s="34" t="s">
        <v>25</v>
      </c>
      <c r="C31" s="35" t="s">
        <v>26</v>
      </c>
      <c r="D31" s="21"/>
      <c r="E31" s="21"/>
      <c r="F31" s="39"/>
      <c r="G31" s="22"/>
      <c r="H31" s="60" t="str">
        <f t="shared" si="0"/>
        <v/>
      </c>
      <c r="I31" s="29"/>
      <c r="J31" s="38"/>
      <c r="K31" s="19"/>
      <c r="M31" s="21"/>
      <c r="N31" s="22"/>
    </row>
    <row r="32" spans="1:14" s="20" customFormat="1" x14ac:dyDescent="0.25">
      <c r="A32" s="36"/>
      <c r="B32" s="34" t="s">
        <v>25</v>
      </c>
      <c r="C32" s="35" t="s">
        <v>26</v>
      </c>
      <c r="D32" s="21"/>
      <c r="E32" s="21"/>
      <c r="F32" s="39"/>
      <c r="G32" s="22"/>
      <c r="H32" s="60" t="str">
        <f t="shared" si="0"/>
        <v/>
      </c>
      <c r="I32" s="29"/>
      <c r="J32" s="38"/>
      <c r="K32" s="19"/>
      <c r="M32" s="21"/>
      <c r="N32" s="22"/>
    </row>
    <row r="33" spans="1:14" s="20" customFormat="1" x14ac:dyDescent="0.25">
      <c r="A33" s="36"/>
      <c r="B33" s="34" t="s">
        <v>25</v>
      </c>
      <c r="C33" s="35" t="s">
        <v>26</v>
      </c>
      <c r="D33" s="21"/>
      <c r="E33" s="21"/>
      <c r="F33" s="39"/>
      <c r="G33" s="22"/>
      <c r="H33" s="60" t="str">
        <f t="shared" si="0"/>
        <v/>
      </c>
      <c r="I33" s="29"/>
      <c r="J33" s="38"/>
      <c r="K33" s="19"/>
      <c r="M33" s="21"/>
      <c r="N33" s="22"/>
    </row>
    <row r="34" spans="1:14" s="20" customFormat="1" x14ac:dyDescent="0.25">
      <c r="A34" s="36"/>
      <c r="B34" s="34" t="s">
        <v>25</v>
      </c>
      <c r="C34" s="35" t="s">
        <v>26</v>
      </c>
      <c r="D34" s="21"/>
      <c r="E34" s="21"/>
      <c r="F34" s="39"/>
      <c r="G34" s="22"/>
      <c r="H34" s="60" t="str">
        <f t="shared" si="0"/>
        <v/>
      </c>
      <c r="I34" s="29"/>
      <c r="J34" s="38"/>
      <c r="K34" s="19"/>
      <c r="M34" s="21"/>
      <c r="N34" s="22"/>
    </row>
    <row r="35" spans="1:14" s="20" customFormat="1" x14ac:dyDescent="0.25">
      <c r="A35" s="36"/>
      <c r="B35" s="34" t="s">
        <v>25</v>
      </c>
      <c r="C35" s="35" t="s">
        <v>26</v>
      </c>
      <c r="D35" s="21"/>
      <c r="E35" s="21"/>
      <c r="F35" s="39"/>
      <c r="G35" s="22"/>
      <c r="H35" s="60" t="str">
        <f t="shared" si="0"/>
        <v/>
      </c>
      <c r="I35" s="29"/>
      <c r="J35" s="38"/>
      <c r="K35" s="19"/>
      <c r="M35" s="21"/>
      <c r="N35" s="22"/>
    </row>
    <row r="36" spans="1:14" s="20" customFormat="1" x14ac:dyDescent="0.25">
      <c r="A36" s="33"/>
      <c r="B36" s="27"/>
      <c r="C36" s="28"/>
      <c r="D36" s="41"/>
      <c r="E36" s="21"/>
      <c r="F36" s="38"/>
      <c r="G36" s="22"/>
      <c r="H36" s="60" t="str">
        <f t="shared" si="0"/>
        <v/>
      </c>
      <c r="I36" s="29"/>
      <c r="J36" s="38"/>
      <c r="K36" s="19"/>
      <c r="M36" s="21"/>
      <c r="N36" s="22"/>
    </row>
    <row r="37" spans="1:14" s="20" customFormat="1" x14ac:dyDescent="0.25">
      <c r="A37" s="33" t="s">
        <v>27</v>
      </c>
      <c r="B37" s="34" t="s">
        <v>25</v>
      </c>
      <c r="C37" s="35" t="s">
        <v>26</v>
      </c>
      <c r="D37" s="21">
        <v>88.36</v>
      </c>
      <c r="E37" s="58">
        <v>88.32</v>
      </c>
      <c r="F37" s="38">
        <f>(E37-D37)/D37</f>
        <v>-4.5269352648264209E-4</v>
      </c>
      <c r="G37" s="22">
        <f>(E37-D37)/(D37*0.05)</f>
        <v>-9.053870529652841E-3</v>
      </c>
      <c r="H37" s="60" t="str">
        <f t="shared" si="0"/>
        <v/>
      </c>
      <c r="I37" s="21"/>
      <c r="J37" s="39"/>
      <c r="K37" s="31"/>
      <c r="M37" s="21"/>
      <c r="N37" s="22"/>
    </row>
    <row r="38" spans="1:14" s="20" customFormat="1" x14ac:dyDescent="0.25">
      <c r="A38" s="36"/>
      <c r="B38" s="34" t="s">
        <v>25</v>
      </c>
      <c r="C38" s="35" t="s">
        <v>26</v>
      </c>
      <c r="D38" s="21">
        <v>111.77</v>
      </c>
      <c r="E38" s="21">
        <v>111.82</v>
      </c>
      <c r="F38" s="38">
        <f t="shared" ref="F38:F39" si="4">(E38-D38)/D38</f>
        <v>4.4734723092061521E-4</v>
      </c>
      <c r="G38" s="22">
        <f t="shared" ref="G38:G39" si="5">(E38-D38)/(D38*0.05)</f>
        <v>8.9469446184123041E-3</v>
      </c>
      <c r="H38" s="60" t="str">
        <f t="shared" si="0"/>
        <v/>
      </c>
      <c r="I38" s="21"/>
      <c r="J38" s="39"/>
      <c r="K38" s="31"/>
      <c r="M38" s="21"/>
      <c r="N38" s="22"/>
    </row>
    <row r="39" spans="1:14" s="20" customFormat="1" x14ac:dyDescent="0.25">
      <c r="A39" s="36"/>
      <c r="B39" s="34" t="s">
        <v>25</v>
      </c>
      <c r="C39" s="35" t="s">
        <v>26</v>
      </c>
      <c r="D39" s="21">
        <v>203.71</v>
      </c>
      <c r="E39" s="21">
        <v>203.35</v>
      </c>
      <c r="F39" s="38">
        <f t="shared" si="4"/>
        <v>-1.7672181041677563E-3</v>
      </c>
      <c r="G39" s="22">
        <f t="shared" si="5"/>
        <v>-3.5344362083355126E-2</v>
      </c>
      <c r="H39" s="60" t="str">
        <f t="shared" si="0"/>
        <v/>
      </c>
      <c r="I39" s="21"/>
      <c r="J39" s="39"/>
      <c r="K39" s="40"/>
      <c r="M39" s="21"/>
      <c r="N39" s="22"/>
    </row>
    <row r="40" spans="1:14" s="20" customFormat="1" x14ac:dyDescent="0.25">
      <c r="A40" s="36"/>
      <c r="B40" s="34" t="s">
        <v>25</v>
      </c>
      <c r="C40" s="35" t="s">
        <v>26</v>
      </c>
      <c r="D40" s="21"/>
      <c r="E40" s="21">
        <v>-0.08</v>
      </c>
      <c r="F40" s="39"/>
      <c r="G40" s="22"/>
      <c r="H40" s="60" t="str">
        <f t="shared" si="0"/>
        <v/>
      </c>
      <c r="I40" s="21"/>
      <c r="J40" s="39"/>
      <c r="K40" s="21"/>
      <c r="M40" s="21"/>
      <c r="N40" s="22"/>
    </row>
    <row r="41" spans="1:14" s="20" customFormat="1" x14ac:dyDescent="0.25">
      <c r="A41" s="36"/>
      <c r="B41" s="34" t="s">
        <v>25</v>
      </c>
      <c r="C41" s="35" t="s">
        <v>26</v>
      </c>
      <c r="D41" s="21"/>
      <c r="E41" s="21">
        <v>-0.03</v>
      </c>
      <c r="F41" s="39"/>
      <c r="G41" s="22"/>
      <c r="H41" s="60" t="str">
        <f t="shared" si="0"/>
        <v/>
      </c>
      <c r="I41" s="21"/>
      <c r="J41" s="39"/>
      <c r="K41" s="21"/>
      <c r="M41" s="21"/>
      <c r="N41" s="22"/>
    </row>
    <row r="42" spans="1:14" s="20" customFormat="1" x14ac:dyDescent="0.25">
      <c r="A42" s="36"/>
      <c r="B42" s="34"/>
      <c r="C42" s="35"/>
      <c r="D42" s="19"/>
      <c r="E42" s="58"/>
      <c r="F42" s="57"/>
      <c r="G42" s="22"/>
      <c r="H42" s="60" t="str">
        <f t="shared" si="0"/>
        <v/>
      </c>
      <c r="I42" s="21"/>
      <c r="J42" s="39"/>
      <c r="K42" s="21"/>
      <c r="M42" s="21"/>
      <c r="N42" s="22"/>
    </row>
    <row r="43" spans="1:14" s="20" customFormat="1" x14ac:dyDescent="0.25">
      <c r="A43" s="33" t="s">
        <v>27</v>
      </c>
      <c r="B43" s="34" t="s">
        <v>25</v>
      </c>
      <c r="C43" s="35" t="s">
        <v>26</v>
      </c>
      <c r="D43" s="19"/>
      <c r="E43" s="29"/>
      <c r="F43" s="57"/>
      <c r="G43" s="22"/>
      <c r="H43" s="60" t="str">
        <f t="shared" si="0"/>
        <v/>
      </c>
      <c r="I43" s="19"/>
      <c r="J43" s="39"/>
      <c r="K43" s="21"/>
      <c r="M43" s="21"/>
      <c r="N43" s="22"/>
    </row>
    <row r="44" spans="1:14" s="20" customFormat="1" x14ac:dyDescent="0.25">
      <c r="A44" s="36"/>
      <c r="B44" s="34" t="s">
        <v>25</v>
      </c>
      <c r="C44" s="35" t="s">
        <v>26</v>
      </c>
      <c r="D44" s="19"/>
      <c r="E44" s="29"/>
      <c r="F44" s="57"/>
      <c r="G44" s="22"/>
      <c r="H44" s="60" t="str">
        <f t="shared" si="0"/>
        <v/>
      </c>
      <c r="I44" s="21"/>
      <c r="J44" s="39"/>
      <c r="K44" s="41"/>
      <c r="M44" s="21"/>
      <c r="N44" s="22"/>
    </row>
    <row r="45" spans="1:14" s="22" customFormat="1" x14ac:dyDescent="0.25">
      <c r="A45" s="36"/>
      <c r="B45" s="34" t="s">
        <v>25</v>
      </c>
      <c r="C45" s="35" t="s">
        <v>26</v>
      </c>
      <c r="D45" s="19"/>
      <c r="E45" s="29"/>
      <c r="F45" s="57"/>
      <c r="H45" s="60" t="str">
        <f t="shared" si="0"/>
        <v/>
      </c>
      <c r="I45" s="21"/>
      <c r="J45" s="39"/>
      <c r="K45" s="21"/>
      <c r="L45" s="20"/>
      <c r="M45" s="21"/>
    </row>
    <row r="46" spans="1:14" s="22" customFormat="1" x14ac:dyDescent="0.25">
      <c r="A46" s="36"/>
      <c r="B46" s="34" t="s">
        <v>25</v>
      </c>
      <c r="C46" s="35" t="s">
        <v>26</v>
      </c>
      <c r="D46" s="19"/>
      <c r="E46" s="29"/>
      <c r="F46" s="38"/>
      <c r="G46" s="21"/>
      <c r="H46" s="60" t="str">
        <f t="shared" si="0"/>
        <v/>
      </c>
      <c r="I46" s="21"/>
      <c r="J46" s="39"/>
      <c r="K46" s="21"/>
      <c r="L46" s="20"/>
      <c r="M46" s="21"/>
    </row>
    <row r="47" spans="1:14" s="22" customFormat="1" x14ac:dyDescent="0.25">
      <c r="A47" s="36"/>
      <c r="B47" s="34" t="s">
        <v>25</v>
      </c>
      <c r="C47" s="35" t="s">
        <v>26</v>
      </c>
      <c r="D47" s="19"/>
      <c r="E47" s="29"/>
      <c r="F47" s="57"/>
      <c r="G47" s="21"/>
      <c r="H47" s="60" t="str">
        <f t="shared" si="0"/>
        <v/>
      </c>
      <c r="I47" s="21"/>
      <c r="J47" s="39"/>
      <c r="K47" s="21"/>
      <c r="L47" s="20"/>
      <c r="M47" s="21"/>
    </row>
    <row r="48" spans="1:14" s="22" customFormat="1" x14ac:dyDescent="0.25">
      <c r="A48" s="36"/>
      <c r="B48" s="34"/>
      <c r="C48" s="35"/>
      <c r="E48" s="39"/>
      <c r="H48" s="60" t="str">
        <f t="shared" si="0"/>
        <v/>
      </c>
      <c r="I48" s="39"/>
      <c r="J48" s="21"/>
      <c r="K48" s="21"/>
      <c r="L48" s="20"/>
      <c r="M48" s="21"/>
    </row>
    <row r="49" spans="1:14" x14ac:dyDescent="0.25">
      <c r="E49" s="25"/>
      <c r="F49" s="17"/>
      <c r="G49" s="17"/>
      <c r="H49" s="25"/>
      <c r="I49" s="25"/>
      <c r="J49" s="18"/>
      <c r="K49" s="19"/>
      <c r="L49" s="20"/>
      <c r="M49" s="21"/>
      <c r="N49" s="22"/>
    </row>
    <row r="50" spans="1:14" s="22" customFormat="1" x14ac:dyDescent="0.25">
      <c r="A50" s="71" t="s">
        <v>48</v>
      </c>
      <c r="B50" s="71"/>
      <c r="C50" s="71"/>
      <c r="D50" s="71"/>
      <c r="E50" s="71"/>
      <c r="F50" s="71"/>
      <c r="G50" s="71"/>
      <c r="H50" s="71"/>
      <c r="I50" s="54"/>
      <c r="J50" s="18"/>
      <c r="K50" s="19"/>
      <c r="L50" s="20"/>
      <c r="M50" s="21"/>
    </row>
    <row r="51" spans="1:14" s="22" customFormat="1" x14ac:dyDescent="0.25">
      <c r="A51" s="17"/>
      <c r="B51" s="24" t="s">
        <v>28</v>
      </c>
      <c r="C51" s="19" t="s">
        <v>29</v>
      </c>
      <c r="D51" s="32">
        <v>72.801864823674819</v>
      </c>
      <c r="E51" s="20">
        <v>72</v>
      </c>
      <c r="F51" s="26">
        <f t="shared" ref="F51:F60" si="6">(E51-D51)/D51</f>
        <v>-1.1014344558575875E-2</v>
      </c>
      <c r="G51" s="22">
        <f t="shared" ref="G51:G60" si="7">(E51-D51)/(0.075*D51)</f>
        <v>-0.14685792744767834</v>
      </c>
      <c r="H51" s="60" t="str">
        <f>IF(ABS(G51)&gt;2,IF(ABS(G51)&gt;3,"XX","X"),"")</f>
        <v/>
      </c>
      <c r="I51" s="20"/>
      <c r="J51" s="26">
        <f>(E51-K51)/K51</f>
        <v>-1.8992790666646584E-2</v>
      </c>
      <c r="K51" s="47">
        <v>73.393956043327989</v>
      </c>
      <c r="L51" s="47">
        <v>3.5439893023691846</v>
      </c>
      <c r="M51" s="42">
        <f>(L51/K51)</f>
        <v>4.8287209103117387E-2</v>
      </c>
      <c r="N51" s="22">
        <f>(E51-K51)/L51</f>
        <v>-0.39332964193659353</v>
      </c>
    </row>
    <row r="52" spans="1:14" s="22" customFormat="1" x14ac:dyDescent="0.25">
      <c r="A52" s="17"/>
      <c r="B52" s="24" t="s">
        <v>30</v>
      </c>
      <c r="C52" s="19" t="s">
        <v>29</v>
      </c>
      <c r="D52" s="43">
        <v>37.057140388760196</v>
      </c>
      <c r="E52" s="20">
        <v>35.9</v>
      </c>
      <c r="F52" s="26">
        <f t="shared" si="6"/>
        <v>-3.1225841406563842E-2</v>
      </c>
      <c r="G52" s="22">
        <f t="shared" si="7"/>
        <v>-0.41634455208751792</v>
      </c>
      <c r="H52" s="60" t="str">
        <f t="shared" ref="H52:H86" si="8">IF(ABS(G52)&gt;2,IF(ABS(G52)&gt;3,"XX","X"),"")</f>
        <v/>
      </c>
      <c r="I52" s="20"/>
      <c r="J52" s="26">
        <f t="shared" ref="J52:J86" si="9">(E52-K52)/K52</f>
        <v>-4.2224297891379541E-2</v>
      </c>
      <c r="K52" s="47">
        <v>37.482679839301888</v>
      </c>
      <c r="L52" s="47">
        <v>2.4447489834797431</v>
      </c>
      <c r="M52" s="42">
        <f t="shared" ref="M52:M60" si="10">(L52/K52)</f>
        <v>6.5223431034307722E-2</v>
      </c>
      <c r="N52" s="22">
        <f t="shared" ref="N52:N86" si="11">(E52-K52)/L52</f>
        <v>-0.64737928106188447</v>
      </c>
    </row>
    <row r="53" spans="1:14" s="22" customFormat="1" x14ac:dyDescent="0.25">
      <c r="A53" s="17"/>
      <c r="B53" s="24" t="s">
        <v>31</v>
      </c>
      <c r="C53" s="19" t="s">
        <v>29</v>
      </c>
      <c r="D53" s="43">
        <v>51.622655405343721</v>
      </c>
      <c r="E53" s="20">
        <v>52.5</v>
      </c>
      <c r="F53" s="26">
        <f t="shared" si="6"/>
        <v>1.6995340277777736E-2</v>
      </c>
      <c r="G53" s="22">
        <f t="shared" si="7"/>
        <v>0.22660453703703651</v>
      </c>
      <c r="H53" s="60" t="str">
        <f t="shared" si="8"/>
        <v/>
      </c>
      <c r="I53" s="20"/>
      <c r="J53" s="26">
        <f t="shared" si="9"/>
        <v>-9.048664581091919E-3</v>
      </c>
      <c r="K53" s="47">
        <v>52.979392754747643</v>
      </c>
      <c r="L53" s="47">
        <v>2.1086479681467494</v>
      </c>
      <c r="M53" s="42">
        <f t="shared" si="10"/>
        <v>3.9801286094540735E-2</v>
      </c>
      <c r="N53" s="22">
        <f t="shared" si="11"/>
        <v>-0.22734603498988598</v>
      </c>
    </row>
    <row r="54" spans="1:14" x14ac:dyDescent="0.25">
      <c r="B54" s="24" t="s">
        <v>35</v>
      </c>
      <c r="C54" s="19" t="s">
        <v>29</v>
      </c>
      <c r="D54" s="43">
        <v>105.27843992905528</v>
      </c>
      <c r="E54" s="20">
        <v>66.900000000000006</v>
      </c>
      <c r="F54" s="26"/>
      <c r="G54" s="22"/>
      <c r="H54" s="60"/>
      <c r="J54" s="26"/>
      <c r="K54" s="49"/>
      <c r="L54" s="47"/>
      <c r="M54" s="42"/>
      <c r="N54" s="22"/>
    </row>
    <row r="55" spans="1:14" x14ac:dyDescent="0.25">
      <c r="B55" s="24" t="s">
        <v>36</v>
      </c>
      <c r="C55" s="19" t="s">
        <v>29</v>
      </c>
      <c r="D55" s="43">
        <v>149.58798713206852</v>
      </c>
      <c r="E55" s="20">
        <v>95.6</v>
      </c>
      <c r="F55" s="26"/>
      <c r="G55" s="22"/>
      <c r="H55" s="60"/>
      <c r="J55" s="26"/>
      <c r="K55" s="49"/>
      <c r="L55" s="47"/>
      <c r="M55" s="42"/>
      <c r="N55" s="22"/>
    </row>
    <row r="56" spans="1:14" x14ac:dyDescent="0.25">
      <c r="B56" s="24" t="s">
        <v>37</v>
      </c>
      <c r="C56" s="19" t="s">
        <v>29</v>
      </c>
      <c r="D56" s="43">
        <v>173.77092371711555</v>
      </c>
      <c r="E56" s="20">
        <v>110</v>
      </c>
      <c r="F56" s="26"/>
      <c r="G56" s="22"/>
      <c r="H56" s="60"/>
      <c r="J56" s="26"/>
      <c r="K56" s="47"/>
      <c r="L56" s="47"/>
      <c r="M56" s="42"/>
      <c r="N56" s="22"/>
    </row>
    <row r="57" spans="1:14" x14ac:dyDescent="0.25">
      <c r="B57" s="24" t="s">
        <v>38</v>
      </c>
      <c r="C57" s="19" t="s">
        <v>29</v>
      </c>
      <c r="D57" s="43">
        <v>67.691344804873708</v>
      </c>
      <c r="E57" s="20">
        <v>66.400000000000006</v>
      </c>
      <c r="F57" s="26"/>
      <c r="G57" s="22"/>
      <c r="H57" s="60"/>
      <c r="J57" s="26"/>
      <c r="K57" s="47"/>
      <c r="L57" s="49"/>
      <c r="M57" s="42"/>
      <c r="N57" s="22"/>
    </row>
    <row r="58" spans="1:14" x14ac:dyDescent="0.25">
      <c r="B58" s="24" t="s">
        <v>39</v>
      </c>
      <c r="C58" s="19" t="s">
        <v>29</v>
      </c>
      <c r="D58" s="43">
        <v>61.98733361091962</v>
      </c>
      <c r="E58" s="20">
        <v>62.8</v>
      </c>
      <c r="F58" s="26"/>
      <c r="G58" s="22"/>
      <c r="H58" s="60"/>
      <c r="J58" s="26"/>
      <c r="K58" s="47"/>
      <c r="L58" s="49"/>
      <c r="M58" s="42"/>
      <c r="N58" s="22"/>
    </row>
    <row r="59" spans="1:14" x14ac:dyDescent="0.25">
      <c r="B59" s="24" t="s">
        <v>40</v>
      </c>
      <c r="C59" s="19" t="s">
        <v>29</v>
      </c>
      <c r="D59" s="43">
        <v>51.928193552520007</v>
      </c>
      <c r="E59" s="20">
        <v>51</v>
      </c>
      <c r="F59" s="26"/>
      <c r="G59" s="22"/>
      <c r="H59" s="60"/>
      <c r="J59" s="26"/>
      <c r="K59" s="47"/>
      <c r="L59" s="49"/>
      <c r="M59" s="42"/>
      <c r="N59" s="22"/>
    </row>
    <row r="60" spans="1:14" x14ac:dyDescent="0.25">
      <c r="B60" s="24" t="s">
        <v>41</v>
      </c>
      <c r="C60" s="19" t="s">
        <v>29</v>
      </c>
      <c r="D60" s="43">
        <v>72.801864823674819</v>
      </c>
      <c r="E60" s="20">
        <v>73</v>
      </c>
      <c r="F60" s="26">
        <f t="shared" si="6"/>
        <v>2.7215673225550155E-3</v>
      </c>
      <c r="G60" s="22">
        <f t="shared" si="7"/>
        <v>3.6287564300733544E-2</v>
      </c>
      <c r="H60" s="60" t="str">
        <f t="shared" si="8"/>
        <v/>
      </c>
      <c r="J60" s="26">
        <f t="shared" si="9"/>
        <v>-9.915008876105592E-3</v>
      </c>
      <c r="K60" s="47">
        <v>73.731043955260944</v>
      </c>
      <c r="L60" s="49">
        <v>4.4507705425646824</v>
      </c>
      <c r="M60" s="42">
        <f t="shared" si="10"/>
        <v>6.0364946755200606E-2</v>
      </c>
      <c r="N60" s="22">
        <f t="shared" si="11"/>
        <v>-0.16425109950505151</v>
      </c>
    </row>
    <row r="61" spans="1:14" x14ac:dyDescent="0.25">
      <c r="E61" s="25"/>
      <c r="F61" s="26"/>
      <c r="G61" s="22"/>
      <c r="H61" s="60" t="str">
        <f t="shared" si="8"/>
        <v/>
      </c>
      <c r="I61" s="25"/>
      <c r="J61" s="26"/>
      <c r="K61" s="51"/>
      <c r="L61" s="51"/>
      <c r="M61" s="42"/>
      <c r="N61" s="22"/>
    </row>
    <row r="62" spans="1:14" x14ac:dyDescent="0.25">
      <c r="E62" s="25"/>
      <c r="F62" s="26"/>
      <c r="G62" s="22"/>
      <c r="H62" s="16" t="str">
        <f t="shared" si="8"/>
        <v/>
      </c>
      <c r="I62" s="25"/>
      <c r="J62" s="26"/>
      <c r="K62" s="51"/>
      <c r="L62" s="51"/>
      <c r="M62" s="42"/>
      <c r="N62" s="22"/>
    </row>
    <row r="63" spans="1:14" x14ac:dyDescent="0.25">
      <c r="A63" s="71" t="s">
        <v>49</v>
      </c>
      <c r="B63" s="71"/>
      <c r="C63" s="71"/>
      <c r="D63" s="71"/>
      <c r="E63" s="71"/>
      <c r="F63" s="71"/>
      <c r="G63" s="71"/>
      <c r="H63" s="16" t="str">
        <f t="shared" si="8"/>
        <v/>
      </c>
      <c r="I63" s="25"/>
      <c r="J63" s="26"/>
      <c r="K63" s="51"/>
      <c r="L63" s="51"/>
      <c r="M63" s="42"/>
      <c r="N63" s="22"/>
    </row>
    <row r="64" spans="1:14" x14ac:dyDescent="0.25">
      <c r="A64" s="33"/>
      <c r="E64" s="25"/>
      <c r="F64" s="26"/>
      <c r="G64" s="22"/>
      <c r="H64" s="16" t="str">
        <f t="shared" si="8"/>
        <v/>
      </c>
      <c r="I64" s="25"/>
      <c r="J64" s="26"/>
      <c r="K64" s="51"/>
      <c r="L64" s="51"/>
      <c r="M64" s="42"/>
      <c r="N64" s="22"/>
    </row>
    <row r="65" spans="1:14" x14ac:dyDescent="0.25">
      <c r="A65" s="44" t="s">
        <v>28</v>
      </c>
      <c r="B65" s="45" t="s">
        <v>42</v>
      </c>
      <c r="C65" s="19" t="s">
        <v>12</v>
      </c>
      <c r="D65" s="21">
        <v>130.09473586402876</v>
      </c>
      <c r="E65" s="19">
        <v>133</v>
      </c>
      <c r="F65" s="26">
        <f t="shared" ref="F65:F77" si="12">(E65-D65)/D65</f>
        <v>2.233191156180012E-2</v>
      </c>
      <c r="G65" s="22">
        <f t="shared" ref="G65:G77" si="13">(E65-D65)/(0.075*D65)</f>
        <v>0.29775882082400162</v>
      </c>
      <c r="H65" s="60" t="str">
        <f t="shared" si="8"/>
        <v/>
      </c>
      <c r="I65" s="19"/>
      <c r="J65" s="26">
        <f t="shared" si="9"/>
        <v>1.94787596119433E-2</v>
      </c>
      <c r="K65" s="47">
        <v>130.45882392942195</v>
      </c>
      <c r="L65" s="47">
        <v>2.442515630067283</v>
      </c>
      <c r="M65" s="42">
        <f>(L65/K65)</f>
        <v>1.8722502292284043E-2</v>
      </c>
      <c r="N65" s="22">
        <f t="shared" si="11"/>
        <v>1.0403929617875345</v>
      </c>
    </row>
    <row r="66" spans="1:14" x14ac:dyDescent="0.25">
      <c r="A66" s="44" t="s">
        <v>32</v>
      </c>
      <c r="B66" s="45" t="s">
        <v>42</v>
      </c>
      <c r="C66" s="19" t="s">
        <v>12</v>
      </c>
      <c r="D66" s="21">
        <v>260.64206000730655</v>
      </c>
      <c r="E66" s="19">
        <v>265</v>
      </c>
      <c r="F66" s="26">
        <f t="shared" si="12"/>
        <v>1.6720018221814546E-2</v>
      </c>
      <c r="G66" s="22">
        <f t="shared" si="13"/>
        <v>0.22293357629086061</v>
      </c>
      <c r="H66" s="60" t="str">
        <f t="shared" si="8"/>
        <v/>
      </c>
      <c r="I66" s="19"/>
      <c r="J66" s="26">
        <f t="shared" si="9"/>
        <v>1.6518848155028423E-2</v>
      </c>
      <c r="K66" s="47">
        <v>260.69364132398761</v>
      </c>
      <c r="L66" s="47">
        <v>4.3499701038654051</v>
      </c>
      <c r="M66" s="42">
        <f t="shared" ref="M66:M86" si="14">(L66/K66)</f>
        <v>1.6686138111283288E-2</v>
      </c>
      <c r="N66" s="22">
        <f t="shared" si="11"/>
        <v>0.98997431549833925</v>
      </c>
    </row>
    <row r="67" spans="1:14" x14ac:dyDescent="0.25">
      <c r="A67" s="44" t="s">
        <v>33</v>
      </c>
      <c r="B67" s="45" t="s">
        <v>42</v>
      </c>
      <c r="C67" s="19" t="s">
        <v>12</v>
      </c>
      <c r="D67" s="21">
        <v>104.32914340839557</v>
      </c>
      <c r="E67" s="19">
        <v>108</v>
      </c>
      <c r="F67" s="26">
        <f t="shared" si="12"/>
        <v>3.5185342002041521E-2</v>
      </c>
      <c r="G67" s="22">
        <f t="shared" si="13"/>
        <v>0.46913789336055362</v>
      </c>
      <c r="H67" s="60" t="str">
        <f t="shared" si="8"/>
        <v/>
      </c>
      <c r="I67" s="19"/>
      <c r="J67" s="26">
        <f t="shared" si="9"/>
        <v>1.9913990631515954E-2</v>
      </c>
      <c r="K67" s="47">
        <v>105.89128200224802</v>
      </c>
      <c r="L67" s="47">
        <v>3.276126837527273</v>
      </c>
      <c r="M67" s="42">
        <f t="shared" si="14"/>
        <v>3.0938588858124529E-2</v>
      </c>
      <c r="N67" s="22">
        <f t="shared" si="11"/>
        <v>0.64366189171832588</v>
      </c>
    </row>
    <row r="68" spans="1:14" x14ac:dyDescent="0.25">
      <c r="A68" s="44" t="s">
        <v>35</v>
      </c>
      <c r="B68" s="45" t="s">
        <v>42</v>
      </c>
      <c r="C68" s="19" t="s">
        <v>12</v>
      </c>
      <c r="D68" s="21">
        <v>51.481174170863582</v>
      </c>
      <c r="E68" s="19">
        <v>53.6</v>
      </c>
      <c r="F68" s="26">
        <f t="shared" si="12"/>
        <v>4.1157294161631525E-2</v>
      </c>
      <c r="G68" s="22">
        <f t="shared" si="13"/>
        <v>0.54876392215508696</v>
      </c>
      <c r="H68" s="60" t="str">
        <f t="shared" si="8"/>
        <v/>
      </c>
      <c r="I68" s="19"/>
      <c r="J68" s="26">
        <f t="shared" si="9"/>
        <v>2.9083721249369157E-2</v>
      </c>
      <c r="K68" s="47">
        <v>52.085169450476194</v>
      </c>
      <c r="L68" s="47">
        <v>2.1470032677235706</v>
      </c>
      <c r="M68" s="42">
        <f t="shared" si="14"/>
        <v>4.1221009557528498E-2</v>
      </c>
      <c r="N68" s="22">
        <f t="shared" si="11"/>
        <v>0.70555577268867209</v>
      </c>
    </row>
    <row r="69" spans="1:14" ht="18.75" x14ac:dyDescent="0.35">
      <c r="A69" s="44" t="s">
        <v>32</v>
      </c>
      <c r="B69" s="2" t="s">
        <v>54</v>
      </c>
      <c r="C69" s="19" t="s">
        <v>12</v>
      </c>
      <c r="D69" s="21">
        <v>118.87204471386225</v>
      </c>
      <c r="E69" s="19">
        <v>116</v>
      </c>
      <c r="F69" s="26">
        <f t="shared" si="12"/>
        <v>-2.4160808546496958E-2</v>
      </c>
      <c r="G69" s="22">
        <f t="shared" si="13"/>
        <v>-0.32214411395329284</v>
      </c>
      <c r="H69" s="60" t="str">
        <f t="shared" si="8"/>
        <v/>
      </c>
      <c r="I69" s="19"/>
      <c r="J69" s="26">
        <f t="shared" si="9"/>
        <v>-5.4529110739992984E-3</v>
      </c>
      <c r="K69" s="47">
        <v>116.63600576747652</v>
      </c>
      <c r="L69" s="47">
        <v>8.3513811278557739</v>
      </c>
      <c r="M69" s="42">
        <f t="shared" si="14"/>
        <v>7.1602084389831899E-2</v>
      </c>
      <c r="N69" s="22">
        <f t="shared" si="11"/>
        <v>-7.6155758878629201E-2</v>
      </c>
    </row>
    <row r="70" spans="1:14" ht="18.75" x14ac:dyDescent="0.35">
      <c r="A70" s="44" t="s">
        <v>33</v>
      </c>
      <c r="B70" s="2" t="s">
        <v>54</v>
      </c>
      <c r="C70" s="19" t="s">
        <v>12</v>
      </c>
      <c r="D70" s="21">
        <v>89.776175870431032</v>
      </c>
      <c r="E70" s="19">
        <v>86</v>
      </c>
      <c r="F70" s="26">
        <f t="shared" si="12"/>
        <v>-4.2062115408891744E-2</v>
      </c>
      <c r="G70" s="22">
        <f t="shared" si="13"/>
        <v>-0.56082820545188994</v>
      </c>
      <c r="H70" s="60" t="str">
        <f t="shared" si="8"/>
        <v/>
      </c>
      <c r="I70" s="19"/>
      <c r="J70" s="26">
        <f t="shared" si="9"/>
        <v>5.1152777738603196E-2</v>
      </c>
      <c r="K70" s="47">
        <v>81.81493862863212</v>
      </c>
      <c r="L70" s="47">
        <v>10.138913327232238</v>
      </c>
      <c r="M70" s="42">
        <f t="shared" si="14"/>
        <v>0.12392496403687338</v>
      </c>
      <c r="N70" s="22">
        <f t="shared" si="11"/>
        <v>0.41277218142571248</v>
      </c>
    </row>
    <row r="71" spans="1:14" ht="18.75" x14ac:dyDescent="0.35">
      <c r="A71" s="44" t="s">
        <v>34</v>
      </c>
      <c r="B71" s="2" t="s">
        <v>54</v>
      </c>
      <c r="C71" s="19" t="s">
        <v>12</v>
      </c>
      <c r="D71" s="21">
        <v>63.818542970216058</v>
      </c>
      <c r="E71" s="19">
        <v>60.2</v>
      </c>
      <c r="F71" s="26">
        <f t="shared" si="12"/>
        <v>-5.6700494900123605E-2</v>
      </c>
      <c r="G71" s="22">
        <f t="shared" si="13"/>
        <v>-0.75600659866831477</v>
      </c>
      <c r="H71" s="60" t="str">
        <f t="shared" si="8"/>
        <v/>
      </c>
      <c r="I71" s="19"/>
      <c r="J71" s="26">
        <f t="shared" si="9"/>
        <v>-8.9357788164237794E-3</v>
      </c>
      <c r="K71" s="48">
        <v>60.742784083261817</v>
      </c>
      <c r="L71" s="49">
        <v>2.9850544300343693</v>
      </c>
      <c r="M71" s="42">
        <f t="shared" si="14"/>
        <v>4.9142535612833819E-2</v>
      </c>
      <c r="N71" s="22">
        <f t="shared" si="11"/>
        <v>-0.1818338981696776</v>
      </c>
    </row>
    <row r="72" spans="1:14" ht="18.75" x14ac:dyDescent="0.35">
      <c r="A72" s="44" t="s">
        <v>35</v>
      </c>
      <c r="B72" s="2" t="s">
        <v>54</v>
      </c>
      <c r="C72" s="19" t="s">
        <v>12</v>
      </c>
      <c r="D72" s="21">
        <v>61.010575198184512</v>
      </c>
      <c r="E72" s="19">
        <v>60.5</v>
      </c>
      <c r="F72" s="26">
        <f t="shared" si="12"/>
        <v>-8.3686343970037647E-3</v>
      </c>
      <c r="G72" s="22">
        <f t="shared" si="13"/>
        <v>-0.11158179196005021</v>
      </c>
      <c r="H72" s="60" t="str">
        <f t="shared" si="8"/>
        <v/>
      </c>
      <c r="I72" s="19"/>
      <c r="J72" s="26">
        <f t="shared" si="9"/>
        <v>-1.124785205010469E-2</v>
      </c>
      <c r="K72" s="47">
        <v>61.188236228302806</v>
      </c>
      <c r="L72" s="47">
        <v>2.9903950820414962</v>
      </c>
      <c r="M72" s="42">
        <f t="shared" si="14"/>
        <v>4.8872058852683184E-2</v>
      </c>
      <c r="N72" s="22">
        <f t="shared" si="11"/>
        <v>-0.2301489299644506</v>
      </c>
    </row>
    <row r="73" spans="1:14" ht="18.75" x14ac:dyDescent="0.35">
      <c r="A73" s="44" t="s">
        <v>30</v>
      </c>
      <c r="B73" s="2" t="s">
        <v>55</v>
      </c>
      <c r="C73" s="19" t="s">
        <v>12</v>
      </c>
      <c r="D73" s="21">
        <v>82.716551145333838</v>
      </c>
      <c r="E73" s="19">
        <v>82.4</v>
      </c>
      <c r="F73" s="26">
        <f t="shared" si="12"/>
        <v>-3.8269383932321949E-3</v>
      </c>
      <c r="G73" s="22">
        <f t="shared" si="13"/>
        <v>-5.1025845243095933E-2</v>
      </c>
      <c r="H73" s="60" t="str">
        <f t="shared" si="8"/>
        <v/>
      </c>
      <c r="I73" s="19"/>
      <c r="J73" s="26">
        <f t="shared" si="9"/>
        <v>6.5840945717386447E-3</v>
      </c>
      <c r="K73" s="47">
        <v>81.861019307142854</v>
      </c>
      <c r="L73" s="47">
        <v>6.4230084151123892</v>
      </c>
      <c r="M73" s="42">
        <f t="shared" si="14"/>
        <v>7.8462355703307785E-2</v>
      </c>
      <c r="N73" s="22">
        <f t="shared" si="11"/>
        <v>8.3914056782022864E-2</v>
      </c>
    </row>
    <row r="74" spans="1:14" ht="18.75" x14ac:dyDescent="0.35">
      <c r="A74" s="44" t="s">
        <v>32</v>
      </c>
      <c r="B74" s="2" t="s">
        <v>55</v>
      </c>
      <c r="C74" s="19" t="s">
        <v>12</v>
      </c>
      <c r="D74" s="21">
        <v>278.6996621917412</v>
      </c>
      <c r="E74" s="19">
        <v>278</v>
      </c>
      <c r="F74" s="26">
        <f t="shared" si="12"/>
        <v>-2.5104522418108997E-3</v>
      </c>
      <c r="G74" s="22">
        <f t="shared" si="13"/>
        <v>-3.3472696557478664E-2</v>
      </c>
      <c r="H74" s="60" t="str">
        <f t="shared" si="8"/>
        <v/>
      </c>
      <c r="I74" s="19"/>
      <c r="J74" s="26">
        <f t="shared" si="9"/>
        <v>1.1058830845607544E-2</v>
      </c>
      <c r="K74" s="47">
        <v>274.959271922379</v>
      </c>
      <c r="L74" s="47">
        <v>8.7748291053850611</v>
      </c>
      <c r="M74" s="42">
        <f t="shared" si="14"/>
        <v>3.1913195885469883E-2</v>
      </c>
      <c r="N74" s="22">
        <f t="shared" si="11"/>
        <v>0.34652846694813921</v>
      </c>
    </row>
    <row r="75" spans="1:14" ht="18.75" x14ac:dyDescent="0.35">
      <c r="A75" s="44" t="s">
        <v>33</v>
      </c>
      <c r="B75" s="2" t="s">
        <v>55</v>
      </c>
      <c r="C75" s="19" t="s">
        <v>12</v>
      </c>
      <c r="D75" s="21">
        <v>302.85375842028714</v>
      </c>
      <c r="E75" s="19">
        <v>305</v>
      </c>
      <c r="F75" s="26">
        <f t="shared" si="12"/>
        <v>7.0867259198230071E-3</v>
      </c>
      <c r="G75" s="22">
        <f t="shared" si="13"/>
        <v>9.4489678930973431E-2</v>
      </c>
      <c r="H75" s="60" t="str">
        <f t="shared" si="8"/>
        <v/>
      </c>
      <c r="I75" s="19"/>
      <c r="J75" s="26">
        <f t="shared" si="9"/>
        <v>3.3428084862065409E-2</v>
      </c>
      <c r="K75" s="47">
        <v>295.13422798133962</v>
      </c>
      <c r="L75" s="47">
        <v>15.108691799904831</v>
      </c>
      <c r="M75" s="42">
        <f t="shared" si="14"/>
        <v>5.1192611250973248E-2</v>
      </c>
      <c r="N75" s="22">
        <f t="shared" si="11"/>
        <v>0.65298651592870027</v>
      </c>
    </row>
    <row r="76" spans="1:14" ht="18.75" x14ac:dyDescent="0.35">
      <c r="A76" s="44" t="s">
        <v>36</v>
      </c>
      <c r="B76" s="2" t="s">
        <v>55</v>
      </c>
      <c r="C76" s="19" t="s">
        <v>12</v>
      </c>
      <c r="D76" s="21">
        <v>31.45863895680522</v>
      </c>
      <c r="E76" s="19">
        <v>33.6</v>
      </c>
      <c r="F76" s="26">
        <f t="shared" si="12"/>
        <v>6.8069093711746728E-2</v>
      </c>
      <c r="G76" s="22">
        <f>(E76-D76)/4.53181</f>
        <v>0.47251783353555882</v>
      </c>
      <c r="H76" s="60" t="str">
        <f t="shared" si="8"/>
        <v/>
      </c>
      <c r="I76" s="19"/>
      <c r="J76" s="26">
        <f t="shared" si="9"/>
        <v>5.455509184642305E-2</v>
      </c>
      <c r="K76" s="47">
        <v>31.86177778646887</v>
      </c>
      <c r="L76" s="47">
        <v>6.2129923510420459</v>
      </c>
      <c r="M76" s="42">
        <f t="shared" si="14"/>
        <v>0.19499829522006751</v>
      </c>
      <c r="N76" s="22">
        <f t="shared" si="11"/>
        <v>0.27977214767367214</v>
      </c>
    </row>
    <row r="77" spans="1:14" ht="18.75" x14ac:dyDescent="0.35">
      <c r="A77" s="44" t="s">
        <v>37</v>
      </c>
      <c r="B77" s="2" t="s">
        <v>55</v>
      </c>
      <c r="C77" s="19" t="s">
        <v>12</v>
      </c>
      <c r="D77" s="21">
        <v>68.68272546765597</v>
      </c>
      <c r="E77" s="19">
        <v>68.3</v>
      </c>
      <c r="F77" s="26">
        <f t="shared" si="12"/>
        <v>-5.5723686713074032E-3</v>
      </c>
      <c r="G77" s="22">
        <f t="shared" si="13"/>
        <v>-7.429824895076538E-2</v>
      </c>
      <c r="H77" s="60" t="str">
        <f t="shared" si="8"/>
        <v/>
      </c>
      <c r="I77" s="19"/>
      <c r="J77" s="26">
        <f t="shared" si="9"/>
        <v>1.9426876956756017E-2</v>
      </c>
      <c r="K77" s="48">
        <v>66.998429748970878</v>
      </c>
      <c r="L77" s="49">
        <v>5.3563465709138791</v>
      </c>
      <c r="M77" s="42">
        <f t="shared" si="14"/>
        <v>7.9947344900216183E-2</v>
      </c>
      <c r="N77" s="22">
        <f t="shared" si="11"/>
        <v>0.24299589912589437</v>
      </c>
    </row>
    <row r="78" spans="1:14" ht="18.75" x14ac:dyDescent="0.35">
      <c r="A78" s="44" t="s">
        <v>30</v>
      </c>
      <c r="B78" s="2" t="s">
        <v>56</v>
      </c>
      <c r="C78" s="19" t="s">
        <v>43</v>
      </c>
      <c r="D78" s="21">
        <v>5.1976931925557697</v>
      </c>
      <c r="E78" s="19">
        <v>5.21</v>
      </c>
      <c r="F78" s="40">
        <f t="shared" ref="F78:F84" si="15">(E78-D78)</f>
        <v>1.2306807444230294E-2</v>
      </c>
      <c r="G78" s="22">
        <f t="shared" ref="G78:G84" si="16">(E78-D78)/(0.15)</f>
        <v>8.2045382961535296E-2</v>
      </c>
      <c r="H78" s="60" t="str">
        <f t="shared" si="8"/>
        <v/>
      </c>
      <c r="I78" s="19"/>
      <c r="J78" s="40">
        <f>(E78-K78)</f>
        <v>-1.9542425175727018E-2</v>
      </c>
      <c r="K78" s="47">
        <v>5.229542425175727</v>
      </c>
      <c r="L78" s="47">
        <v>4.4936383218001259E-2</v>
      </c>
      <c r="M78" s="42">
        <f t="shared" si="14"/>
        <v>8.5927944673842606E-3</v>
      </c>
      <c r="N78" s="22">
        <f t="shared" si="11"/>
        <v>-0.434890923039361</v>
      </c>
    </row>
    <row r="79" spans="1:14" ht="18.75" x14ac:dyDescent="0.35">
      <c r="A79" s="44" t="s">
        <v>31</v>
      </c>
      <c r="B79" s="2" t="s">
        <v>56</v>
      </c>
      <c r="C79" s="19" t="s">
        <v>43</v>
      </c>
      <c r="D79" s="21">
        <v>12.460942046080051</v>
      </c>
      <c r="E79" s="19">
        <v>12.4</v>
      </c>
      <c r="F79" s="40">
        <f t="shared" si="15"/>
        <v>-6.0942046080050716E-2</v>
      </c>
      <c r="G79" s="22">
        <f t="shared" si="16"/>
        <v>-0.40628030720033814</v>
      </c>
      <c r="H79" s="60" t="str">
        <f t="shared" si="8"/>
        <v/>
      </c>
      <c r="I79" s="19"/>
      <c r="J79" s="40">
        <f t="shared" ref="J79:J84" si="17">(E79-K79)</f>
        <v>-0.11139377993643507</v>
      </c>
      <c r="K79" s="47">
        <v>12.511393779936435</v>
      </c>
      <c r="L79" s="47">
        <v>8.8323213824947733E-2</v>
      </c>
      <c r="M79" s="42">
        <f t="shared" si="14"/>
        <v>7.0594224255482157E-3</v>
      </c>
      <c r="N79" s="22">
        <f t="shared" si="11"/>
        <v>-1.2612061440292703</v>
      </c>
    </row>
    <row r="80" spans="1:14" ht="18.75" x14ac:dyDescent="0.35">
      <c r="A80" s="44" t="s">
        <v>32</v>
      </c>
      <c r="B80" s="2" t="s">
        <v>56</v>
      </c>
      <c r="C80" s="19" t="s">
        <v>43</v>
      </c>
      <c r="D80" s="21">
        <v>3.7502306465514965</v>
      </c>
      <c r="E80" s="19">
        <v>3.78</v>
      </c>
      <c r="F80" s="40">
        <f t="shared" si="15"/>
        <v>2.9769353448503288E-2</v>
      </c>
      <c r="G80" s="22">
        <f t="shared" si="16"/>
        <v>0.19846235632335527</v>
      </c>
      <c r="H80" s="60" t="str">
        <f t="shared" si="8"/>
        <v/>
      </c>
      <c r="I80" s="19"/>
      <c r="J80" s="40">
        <f t="shared" si="17"/>
        <v>-2.8000000101400691E-2</v>
      </c>
      <c r="K80" s="47">
        <v>3.8080000001014005</v>
      </c>
      <c r="L80" s="47">
        <v>5.7264227090555467E-2</v>
      </c>
      <c r="M80" s="42">
        <f t="shared" si="14"/>
        <v>1.5037874760774847E-2</v>
      </c>
      <c r="N80" s="22">
        <f t="shared" si="11"/>
        <v>-0.48896146030439835</v>
      </c>
    </row>
    <row r="81" spans="1:14" ht="18.75" x14ac:dyDescent="0.35">
      <c r="A81" s="44" t="s">
        <v>33</v>
      </c>
      <c r="B81" s="2" t="s">
        <v>56</v>
      </c>
      <c r="C81" s="19" t="s">
        <v>43</v>
      </c>
      <c r="D81" s="21">
        <v>16.039431959406855</v>
      </c>
      <c r="E81" s="19">
        <v>16.100000000000001</v>
      </c>
      <c r="F81" s="40">
        <f t="shared" si="15"/>
        <v>6.0568040593146577E-2</v>
      </c>
      <c r="G81" s="22">
        <f t="shared" si="16"/>
        <v>0.40378693728764387</v>
      </c>
      <c r="H81" s="60" t="str">
        <f t="shared" si="8"/>
        <v/>
      </c>
      <c r="I81" s="19"/>
      <c r="J81" s="40">
        <f t="shared" si="17"/>
        <v>2.3562827353266869E-2</v>
      </c>
      <c r="K81" s="47">
        <v>16.076437172646735</v>
      </c>
      <c r="L81" s="47">
        <v>8.4789459680824589E-2</v>
      </c>
      <c r="M81" s="42">
        <f t="shared" si="14"/>
        <v>5.2741449346183295E-3</v>
      </c>
      <c r="N81" s="22">
        <f t="shared" si="11"/>
        <v>0.27789807178822817</v>
      </c>
    </row>
    <row r="82" spans="1:14" ht="18.75" x14ac:dyDescent="0.35">
      <c r="A82" s="44" t="s">
        <v>34</v>
      </c>
      <c r="B82" s="2" t="s">
        <v>56</v>
      </c>
      <c r="C82" s="19" t="s">
        <v>43</v>
      </c>
      <c r="D82" s="21">
        <v>8.2443325194408921</v>
      </c>
      <c r="E82" s="19">
        <v>8.26</v>
      </c>
      <c r="F82" s="40">
        <f t="shared" si="15"/>
        <v>1.5667480559107716E-2</v>
      </c>
      <c r="G82" s="22">
        <f t="shared" si="16"/>
        <v>0.10444987039405144</v>
      </c>
      <c r="H82" s="60" t="str">
        <f t="shared" si="8"/>
        <v/>
      </c>
      <c r="I82" s="19"/>
      <c r="J82" s="40">
        <f t="shared" si="17"/>
        <v>-1.0515672218053496E-2</v>
      </c>
      <c r="K82" s="48">
        <v>8.2705156722180533</v>
      </c>
      <c r="L82" s="49">
        <v>5.2209333337318052E-2</v>
      </c>
      <c r="M82" s="42">
        <f t="shared" si="14"/>
        <v>6.3127059311062442E-3</v>
      </c>
      <c r="N82" s="22">
        <f t="shared" si="11"/>
        <v>-0.20141364667717621</v>
      </c>
    </row>
    <row r="83" spans="1:14" ht="18.75" x14ac:dyDescent="0.35">
      <c r="A83" s="44" t="s">
        <v>35</v>
      </c>
      <c r="B83" s="2" t="s">
        <v>56</v>
      </c>
      <c r="C83" s="19" t="s">
        <v>43</v>
      </c>
      <c r="D83" s="21">
        <v>20.940102272348167</v>
      </c>
      <c r="E83" s="19">
        <v>21</v>
      </c>
      <c r="F83" s="40">
        <f t="shared" si="15"/>
        <v>5.9897727651833321E-2</v>
      </c>
      <c r="G83" s="22">
        <f t="shared" si="16"/>
        <v>0.39931818434555549</v>
      </c>
      <c r="H83" s="60" t="str">
        <f t="shared" si="8"/>
        <v/>
      </c>
      <c r="I83" s="19"/>
      <c r="J83" s="40">
        <f t="shared" si="17"/>
        <v>5.50463402778405E-2</v>
      </c>
      <c r="K83" s="47">
        <v>20.94495365972216</v>
      </c>
      <c r="L83" s="47">
        <v>6.0416704674286746E-2</v>
      </c>
      <c r="M83" s="42">
        <f t="shared" si="14"/>
        <v>2.8845470682740191E-3</v>
      </c>
      <c r="N83" s="22">
        <f t="shared" si="11"/>
        <v>0.91111126590901503</v>
      </c>
    </row>
    <row r="84" spans="1:14" ht="18.75" x14ac:dyDescent="0.35">
      <c r="A84" s="44" t="s">
        <v>36</v>
      </c>
      <c r="B84" s="2" t="s">
        <v>56</v>
      </c>
      <c r="C84" s="19" t="s">
        <v>43</v>
      </c>
      <c r="D84" s="21">
        <v>20.934026079869604</v>
      </c>
      <c r="E84" s="19">
        <v>21</v>
      </c>
      <c r="F84" s="40">
        <f t="shared" si="15"/>
        <v>6.597392013039638E-2</v>
      </c>
      <c r="G84" s="22">
        <f t="shared" si="16"/>
        <v>0.43982613420264255</v>
      </c>
      <c r="H84" s="60" t="str">
        <f t="shared" si="8"/>
        <v/>
      </c>
      <c r="I84" s="19"/>
      <c r="J84" s="40">
        <f t="shared" si="17"/>
        <v>3.9852259179212979E-2</v>
      </c>
      <c r="K84" s="47">
        <v>20.960147740820787</v>
      </c>
      <c r="L84" s="47">
        <v>5.8378769300559241E-2</v>
      </c>
      <c r="M84" s="42">
        <f t="shared" si="14"/>
        <v>2.7852269946964203E-3</v>
      </c>
      <c r="N84" s="22">
        <f>(E84-K84)/L84</f>
        <v>0.68264986837999708</v>
      </c>
    </row>
    <row r="85" spans="1:14" ht="18.75" x14ac:dyDescent="0.35">
      <c r="A85" s="44" t="s">
        <v>31</v>
      </c>
      <c r="B85" s="2" t="s">
        <v>57</v>
      </c>
      <c r="C85" s="19" t="s">
        <v>50</v>
      </c>
      <c r="D85" s="21">
        <v>5.0559711409923729</v>
      </c>
      <c r="E85" s="19">
        <v>5.07</v>
      </c>
      <c r="F85" s="26">
        <f>(E85-D85)/D85</f>
        <v>2.7747110528154352E-3</v>
      </c>
      <c r="G85" s="22">
        <f>(E85-D85)/(0.075*D85)</f>
        <v>3.6996147370872472E-2</v>
      </c>
      <c r="H85" s="60" t="str">
        <f t="shared" si="8"/>
        <v/>
      </c>
      <c r="I85" s="19"/>
      <c r="J85" s="26">
        <f t="shared" si="9"/>
        <v>-7.9491207577298793E-3</v>
      </c>
      <c r="K85" s="47">
        <v>5.1106249750743364</v>
      </c>
      <c r="L85" s="47">
        <v>0.1292310802072065</v>
      </c>
      <c r="M85" s="42">
        <f t="shared" si="14"/>
        <v>2.5286746892502474E-2</v>
      </c>
      <c r="N85" s="22">
        <f t="shared" si="11"/>
        <v>-0.3143591697074643</v>
      </c>
    </row>
    <row r="86" spans="1:14" ht="18.75" x14ac:dyDescent="0.35">
      <c r="A86" s="44" t="s">
        <v>32</v>
      </c>
      <c r="B86" s="2" t="s">
        <v>57</v>
      </c>
      <c r="C86" s="19" t="s">
        <v>50</v>
      </c>
      <c r="D86" s="21">
        <v>4.0534273858831273</v>
      </c>
      <c r="E86" s="19">
        <v>4.03</v>
      </c>
      <c r="F86" s="26">
        <f>(E86-D86)/D86</f>
        <v>-5.7796485918848962E-3</v>
      </c>
      <c r="G86" s="22">
        <f>(E86-D86)/(0.075*D86)</f>
        <v>-7.7061981225131956E-2</v>
      </c>
      <c r="H86" s="60" t="str">
        <f t="shared" si="8"/>
        <v/>
      </c>
      <c r="I86" s="19"/>
      <c r="J86" s="26">
        <f t="shared" si="9"/>
        <v>-2.4627279451125417E-2</v>
      </c>
      <c r="K86" s="47">
        <v>4.1317538568560597</v>
      </c>
      <c r="L86" s="47">
        <v>9.928598085693488E-2</v>
      </c>
      <c r="M86" s="42">
        <f t="shared" si="14"/>
        <v>2.4029984431958324E-2</v>
      </c>
      <c r="N86" s="22">
        <f t="shared" si="11"/>
        <v>-1.0248562382908883</v>
      </c>
    </row>
    <row r="87" spans="1:14" x14ac:dyDescent="0.25">
      <c r="A87" s="46"/>
      <c r="B87" s="2"/>
      <c r="C87" s="28"/>
      <c r="F87" s="19"/>
      <c r="G87" s="26"/>
      <c r="H87" s="32"/>
      <c r="J87" s="42"/>
      <c r="M87" s="22"/>
    </row>
    <row r="89" spans="1:14" x14ac:dyDescent="0.25">
      <c r="F89" s="68" t="s">
        <v>58</v>
      </c>
      <c r="G89" s="68"/>
      <c r="H89" s="50">
        <f>COUNTA(G8:G86)</f>
        <v>39</v>
      </c>
    </row>
    <row r="90" spans="1:14" x14ac:dyDescent="0.25">
      <c r="F90" s="68" t="s">
        <v>59</v>
      </c>
      <c r="G90" s="68"/>
      <c r="H90" s="50">
        <f>COUNTIF(H8:H86,"=X")</f>
        <v>0</v>
      </c>
    </row>
    <row r="91" spans="1:14" x14ac:dyDescent="0.25">
      <c r="F91" s="68" t="s">
        <v>67</v>
      </c>
      <c r="G91" s="68"/>
      <c r="H91" s="50">
        <f>COUNTIF(H8:H86,"=XX")</f>
        <v>0</v>
      </c>
    </row>
  </sheetData>
  <sheetProtection password="DC07" sheet="1" objects="1" scenarios="1" selectLockedCells="1" selectUnlockedCells="1"/>
  <mergeCells count="9">
    <mergeCell ref="D1:E1"/>
    <mergeCell ref="F91:G91"/>
    <mergeCell ref="F3:H3"/>
    <mergeCell ref="J3:N3"/>
    <mergeCell ref="A7:D7"/>
    <mergeCell ref="A50:H50"/>
    <mergeCell ref="A63:G63"/>
    <mergeCell ref="F89:G89"/>
    <mergeCell ref="F90:G90"/>
  </mergeCells>
  <pageMargins left="0.75" right="0.75" top="1" bottom="1" header="0.5" footer="0.5"/>
  <pageSetup paperSize="9" scale="57" orientation="portrait" r:id="rId1"/>
  <headerFooter alignWithMargins="0">
    <oddHeader>&amp;CDefinitieve rapportering resultaten LABS 2012 - v1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ngtest xmlns="eba2475f-4c5c-418a-90c2-2b36802fc485">LABS</Ringtest>
    <Jaar xmlns="08cda046-0f15-45eb-a9d5-77306d3264cd">2012</Jaar>
    <DEEL xmlns="08cda046-0f15-45eb-a9d5-77306d3264cd">Deel 2</DEEL>
    <Publicatiedatum xmlns="dda9e79c-c62e-445e-b991-197574827cb3">2021-05-25T07:55:24+00:00</Publicatiedatum>
    <Distributie_x0020_datum xmlns="eba2475f-4c5c-418a-90c2-2b36802fc485">25 januari 2012</Distributie_x0020_datum>
    <PublicURL xmlns="08cda046-0f15-45eb-a9d5-77306d3264cd">https://reflabos.vito.be/ree/LABS_2012-2,3,4,5_Deel2.xlsx</Public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1681C4-DA4A-4789-89F3-D373C56C508B}"/>
</file>

<file path=customXml/itemProps2.xml><?xml version="1.0" encoding="utf-8"?>
<ds:datastoreItem xmlns:ds="http://schemas.openxmlformats.org/officeDocument/2006/customXml" ds:itemID="{C453C4F0-AF69-4C53-8D8B-AF2CD07503AE}"/>
</file>

<file path=customXml/itemProps3.xml><?xml version="1.0" encoding="utf-8"?>
<ds:datastoreItem xmlns:ds="http://schemas.openxmlformats.org/officeDocument/2006/customXml" ds:itemID="{B7C69685-40C3-4C81-8EE7-A0F96264A5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LABS 2012-2,3,4,5</dc:title>
  <dc:creator>BAEYENSB</dc:creator>
  <cp:lastModifiedBy>Meynen Greet</cp:lastModifiedBy>
  <dcterms:created xsi:type="dcterms:W3CDTF">2011-06-17T10:12:42Z</dcterms:created>
  <dcterms:modified xsi:type="dcterms:W3CDTF">2019-05-24T09:20:48Z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  <property fmtid="{D5CDD505-2E9C-101B-9397-08002B2CF9AE}" pid="3" name="Order">
    <vt:r8>13500</vt:r8>
  </property>
  <property fmtid="{D5CDD505-2E9C-101B-9397-08002B2CF9AE}" pid="4" name="DEEL">
    <vt:lpwstr>Deel 2</vt:lpwstr>
  </property>
</Properties>
</file>