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LABS\5. Rapportering\Eindrapport\bijlagen\Deel 2 - per labo\"/>
    </mc:Choice>
  </mc:AlternateContent>
  <xr:revisionPtr revIDLastSave="0" documentId="10_ncr:100000_{2FA5E103-0DDC-4C64-AB9B-4BED93F90FDB}" xr6:coauthVersionLast="31" xr6:coauthVersionMax="31" xr10:uidLastSave="{00000000-0000-0000-0000-000000000000}"/>
  <bookViews>
    <workbookView xWindow="0" yWindow="0" windowWidth="28800" windowHeight="12210" tabRatio="952" xr2:uid="{00000000-000D-0000-FFFF-FFFF00000000}"/>
  </bookViews>
  <sheets>
    <sheet name="139" sheetId="29" r:id="rId1"/>
    <sheet name="193" sheetId="31" r:id="rId2"/>
    <sheet name="223" sheetId="7" r:id="rId3"/>
    <sheet name="225" sheetId="8" r:id="rId4"/>
    <sheet name="29" sheetId="9" r:id="rId5"/>
    <sheet name="339" sheetId="18" r:id="rId6"/>
    <sheet name="385" sheetId="30" r:id="rId7"/>
    <sheet name="428" sheetId="12" r:id="rId8"/>
    <sheet name="446" sheetId="11" r:id="rId9"/>
    <sheet name="509" sheetId="14" r:id="rId10"/>
    <sheet name="512" sheetId="22" r:id="rId11"/>
    <sheet name="579" sheetId="21" r:id="rId12"/>
    <sheet name="591" sheetId="17" r:id="rId13"/>
    <sheet name="644" sheetId="4" r:id="rId14"/>
    <sheet name="659" sheetId="16" r:id="rId15"/>
    <sheet name="689" sheetId="5" r:id="rId16"/>
    <sheet name="700" sheetId="24" r:id="rId17"/>
    <sheet name="717" sheetId="25" r:id="rId18"/>
    <sheet name="744" sheetId="19" r:id="rId19"/>
    <sheet name="807" sheetId="28" r:id="rId20"/>
    <sheet name="835" sheetId="32" r:id="rId21"/>
    <sheet name="904" sheetId="13" r:id="rId22"/>
    <sheet name="928" sheetId="20" r:id="rId23"/>
  </sheets>
  <definedNames>
    <definedName name="_xlnm.Print_Area" localSheetId="0">'139'!$A$1:$W$46</definedName>
    <definedName name="_xlnm.Print_Area" localSheetId="1">'193'!$A$1:$W$50</definedName>
    <definedName name="_xlnm.Print_Area" localSheetId="2">'223'!$A$1:$W$67</definedName>
    <definedName name="_xlnm.Print_Area" localSheetId="3">'225'!$A$1:$W$67</definedName>
    <definedName name="_xlnm.Print_Area" localSheetId="4">'29'!$A$1:$W$67</definedName>
    <definedName name="_xlnm.Print_Area" localSheetId="5">'339'!$A$1:$W$67</definedName>
    <definedName name="_xlnm.Print_Area" localSheetId="6">'385'!$A$1:$W$50</definedName>
    <definedName name="_xlnm.Print_Area" localSheetId="7">'428'!$A$1:$W$67</definedName>
    <definedName name="_xlnm.Print_Area" localSheetId="8">'446'!$A$1:$W$77</definedName>
    <definedName name="_xlnm.Print_Area" localSheetId="9">'509'!$A$1:$W$67</definedName>
    <definedName name="_xlnm.Print_Area" localSheetId="10">'512'!$A$2:$W$65</definedName>
    <definedName name="_xlnm.Print_Area" localSheetId="11">'579'!$A$1:$W$65</definedName>
    <definedName name="_xlnm.Print_Area" localSheetId="12">'591'!$A$1:$W$69</definedName>
    <definedName name="_xlnm.Print_Area" localSheetId="13">'644'!$A$1:$W$67</definedName>
    <definedName name="_xlnm.Print_Area" localSheetId="14">'659'!$A$1:$W$50</definedName>
    <definedName name="_xlnm.Print_Area" localSheetId="15">'689'!$A$1:$W$65</definedName>
    <definedName name="_xlnm.Print_Area" localSheetId="16">'700'!$A$1:$W$33</definedName>
    <definedName name="_xlnm.Print_Area" localSheetId="17">'717'!$A$1:$W$50</definedName>
    <definedName name="_xlnm.Print_Area" localSheetId="18">'744'!$A$1:$W$67</definedName>
    <definedName name="_xlnm.Print_Area" localSheetId="19">'807'!$A$1:$W$31</definedName>
    <definedName name="_xlnm.Print_Area" localSheetId="20">'835'!$A$1:$W$37</definedName>
    <definedName name="_xlnm.Print_Area" localSheetId="21">'904'!$A$1:$W$69</definedName>
    <definedName name="_xlnm.Print_Area" localSheetId="22">'928'!$A$1:$W$65</definedName>
    <definedName name="_xlnm.Print_Titles" localSheetId="0">'139'!$2:$6</definedName>
    <definedName name="_xlnm.Print_Titles" localSheetId="1">'193'!$2:$6</definedName>
    <definedName name="_xlnm.Print_Titles" localSheetId="2">'223'!$2:$6</definedName>
    <definedName name="_xlnm.Print_Titles" localSheetId="3">'225'!$2:$6</definedName>
    <definedName name="_xlnm.Print_Titles" localSheetId="4">'29'!$2:$6</definedName>
    <definedName name="_xlnm.Print_Titles" localSheetId="5">'339'!$2:$6</definedName>
    <definedName name="_xlnm.Print_Titles" localSheetId="6">'385'!$2:$6</definedName>
    <definedName name="_xlnm.Print_Titles" localSheetId="7">'428'!$2:$6</definedName>
    <definedName name="_xlnm.Print_Titles" localSheetId="8">'446'!$2:$6</definedName>
    <definedName name="_xlnm.Print_Titles" localSheetId="9">'509'!$2:$6</definedName>
    <definedName name="_xlnm.Print_Titles" localSheetId="10">'512'!$2:$6</definedName>
    <definedName name="_xlnm.Print_Titles" localSheetId="11">'579'!$2:$6</definedName>
    <definedName name="_xlnm.Print_Titles" localSheetId="12">'591'!$2:$6</definedName>
    <definedName name="_xlnm.Print_Titles" localSheetId="13">'644'!$2:$6</definedName>
    <definedName name="_xlnm.Print_Titles" localSheetId="14">'659'!$2:$6</definedName>
    <definedName name="_xlnm.Print_Titles" localSheetId="15">'689'!$2:$6</definedName>
    <definedName name="_xlnm.Print_Titles" localSheetId="16">'700'!$2:$6</definedName>
    <definedName name="_xlnm.Print_Titles" localSheetId="17">'717'!$2:$6</definedName>
    <definedName name="_xlnm.Print_Titles" localSheetId="18">'744'!$2:$6</definedName>
    <definedName name="_xlnm.Print_Titles" localSheetId="19">'807'!$2:$6</definedName>
    <definedName name="_xlnm.Print_Titles" localSheetId="20">'835'!$2:$6</definedName>
    <definedName name="_xlnm.Print_Titles" localSheetId="21">'904'!$2:$6</definedName>
    <definedName name="_xlnm.Print_Titles" localSheetId="22">'928'!$2:$6</definedName>
  </definedNames>
  <calcPr calcId="179017"/>
</workbook>
</file>

<file path=xl/calcChain.xml><?xml version="1.0" encoding="utf-8"?>
<calcChain xmlns="http://schemas.openxmlformats.org/spreadsheetml/2006/main">
  <c r="R17" i="32" l="1"/>
  <c r="V17" i="32" s="1"/>
  <c r="R18" i="32"/>
  <c r="V18" i="32" s="1"/>
  <c r="V19" i="32"/>
  <c r="W19" i="32"/>
  <c r="V20" i="32"/>
  <c r="W20" i="32"/>
  <c r="V21" i="32"/>
  <c r="W21" i="32"/>
  <c r="J17" i="32"/>
  <c r="J18" i="32"/>
  <c r="J19" i="32"/>
  <c r="J20" i="32"/>
  <c r="J21" i="32"/>
  <c r="K17" i="32"/>
  <c r="K18" i="32"/>
  <c r="K19" i="32"/>
  <c r="K20" i="32"/>
  <c r="K21" i="32"/>
  <c r="W18" i="32" l="1"/>
  <c r="W17" i="32"/>
  <c r="K28" i="32"/>
  <c r="R36" i="32"/>
  <c r="W36" i="32" s="1"/>
  <c r="J36" i="32"/>
  <c r="H36" i="32"/>
  <c r="K36" i="32" s="1"/>
  <c r="R35" i="32"/>
  <c r="W35" i="32" s="1"/>
  <c r="J35" i="32"/>
  <c r="H35" i="32"/>
  <c r="K35" i="32" s="1"/>
  <c r="R34" i="32"/>
  <c r="W34" i="32" s="1"/>
  <c r="K34" i="32"/>
  <c r="J34" i="32"/>
  <c r="R33" i="32"/>
  <c r="V33" i="32" s="1"/>
  <c r="K33" i="32"/>
  <c r="J33" i="32"/>
  <c r="R32" i="32"/>
  <c r="W32" i="32" s="1"/>
  <c r="K32" i="32"/>
  <c r="J32" i="32"/>
  <c r="R31" i="32"/>
  <c r="W31" i="32" s="1"/>
  <c r="K31" i="32"/>
  <c r="J31" i="32"/>
  <c r="W30" i="32"/>
  <c r="R30" i="32"/>
  <c r="V30" i="32" s="1"/>
  <c r="K30" i="32"/>
  <c r="J30" i="32"/>
  <c r="R29" i="32"/>
  <c r="V29" i="32" s="1"/>
  <c r="K29" i="32"/>
  <c r="J29" i="32"/>
  <c r="R28" i="32"/>
  <c r="W28" i="32" s="1"/>
  <c r="J28" i="32"/>
  <c r="R27" i="32"/>
  <c r="W27" i="32" s="1"/>
  <c r="J27" i="32"/>
  <c r="H27" i="32"/>
  <c r="K27" i="32" s="1"/>
  <c r="R26" i="32"/>
  <c r="V26" i="32" s="1"/>
  <c r="K26" i="32"/>
  <c r="J26" i="32"/>
  <c r="H26" i="32"/>
  <c r="R25" i="32"/>
  <c r="W25" i="32" s="1"/>
  <c r="J25" i="32"/>
  <c r="H25" i="32"/>
  <c r="K25" i="32" s="1"/>
  <c r="R24" i="32"/>
  <c r="V24" i="32" s="1"/>
  <c r="J24" i="32"/>
  <c r="H24" i="32"/>
  <c r="K24" i="32" s="1"/>
  <c r="R23" i="32"/>
  <c r="W23" i="32" s="1"/>
  <c r="J23" i="32"/>
  <c r="H23" i="32"/>
  <c r="K23" i="32" s="1"/>
  <c r="R22" i="32"/>
  <c r="V22" i="32" s="1"/>
  <c r="K22" i="32"/>
  <c r="J22" i="32"/>
  <c r="H22" i="32"/>
  <c r="R21" i="32"/>
  <c r="H21" i="32"/>
  <c r="R20" i="32"/>
  <c r="H20" i="32"/>
  <c r="R19" i="32"/>
  <c r="H19" i="32"/>
  <c r="H18" i="32"/>
  <c r="H17" i="32"/>
  <c r="R16" i="32"/>
  <c r="W16" i="32" s="1"/>
  <c r="J16" i="32"/>
  <c r="H16" i="32"/>
  <c r="K16" i="32" s="1"/>
  <c r="R15" i="32"/>
  <c r="W15" i="32" s="1"/>
  <c r="K15" i="32"/>
  <c r="J15" i="32"/>
  <c r="H15" i="32"/>
  <c r="R14" i="32"/>
  <c r="W14" i="32" s="1"/>
  <c r="J14" i="32"/>
  <c r="H14" i="32"/>
  <c r="K14" i="32" s="1"/>
  <c r="V14" i="32" l="1"/>
  <c r="W33" i="32"/>
  <c r="V34" i="32"/>
  <c r="W22" i="32"/>
  <c r="V23" i="32"/>
  <c r="W29" i="32"/>
  <c r="V16" i="32"/>
  <c r="W24" i="32"/>
  <c r="V25" i="32"/>
  <c r="V31" i="32"/>
  <c r="V36" i="32"/>
  <c r="W26" i="32"/>
  <c r="V27" i="32"/>
  <c r="V15" i="32"/>
  <c r="V28" i="32"/>
  <c r="V32" i="32"/>
  <c r="V35" i="32"/>
  <c r="V61" i="17"/>
  <c r="V62" i="17"/>
  <c r="V63" i="17"/>
  <c r="V64" i="17"/>
  <c r="V65" i="17"/>
  <c r="V66" i="17"/>
  <c r="V61" i="13"/>
  <c r="V62" i="13"/>
  <c r="V63" i="13"/>
  <c r="V64" i="13"/>
  <c r="V65" i="13"/>
  <c r="V66" i="13"/>
  <c r="V60" i="17"/>
  <c r="V60" i="13"/>
  <c r="W66" i="17"/>
  <c r="W65" i="17"/>
  <c r="W64" i="17"/>
  <c r="W63" i="17"/>
  <c r="W62" i="17"/>
  <c r="W61" i="17"/>
  <c r="W60" i="17"/>
  <c r="W66" i="13"/>
  <c r="W65" i="13"/>
  <c r="W64" i="13"/>
  <c r="W63" i="13"/>
  <c r="W62" i="13"/>
  <c r="W61" i="13"/>
  <c r="W60" i="13"/>
  <c r="R41" i="22" l="1"/>
  <c r="R40" i="22"/>
  <c r="R39" i="22"/>
  <c r="R38" i="22"/>
  <c r="R37" i="22"/>
  <c r="R36" i="22"/>
  <c r="R35" i="22"/>
  <c r="R34" i="22"/>
  <c r="R33" i="22"/>
  <c r="R32" i="22"/>
  <c r="R31" i="22"/>
  <c r="R30" i="22"/>
  <c r="R29" i="22"/>
  <c r="R41" i="21"/>
  <c r="R40" i="21"/>
  <c r="R39" i="21"/>
  <c r="R38" i="21"/>
  <c r="R37" i="21"/>
  <c r="R36" i="21"/>
  <c r="R35" i="21"/>
  <c r="R34" i="21"/>
  <c r="R33" i="21"/>
  <c r="R32" i="21"/>
  <c r="R31" i="21"/>
  <c r="R30" i="21"/>
  <c r="R29" i="21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41" i="20"/>
  <c r="R40" i="20"/>
  <c r="R39" i="20"/>
  <c r="R38" i="20"/>
  <c r="R37" i="20"/>
  <c r="R36" i="20"/>
  <c r="R35" i="20"/>
  <c r="R34" i="20"/>
  <c r="R33" i="20"/>
  <c r="R32" i="20"/>
  <c r="R31" i="20"/>
  <c r="R30" i="20"/>
  <c r="R29" i="20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26" i="30"/>
  <c r="R25" i="30"/>
  <c r="R24" i="30"/>
  <c r="R23" i="30"/>
  <c r="R22" i="30"/>
  <c r="R21" i="30"/>
  <c r="R20" i="30"/>
  <c r="R19" i="30"/>
  <c r="R18" i="30"/>
  <c r="R17" i="30"/>
  <c r="R16" i="30"/>
  <c r="R15" i="30"/>
  <c r="R14" i="30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26" i="31"/>
  <c r="R25" i="31"/>
  <c r="R24" i="31"/>
  <c r="R23" i="31"/>
  <c r="R22" i="31"/>
  <c r="R21" i="31"/>
  <c r="R20" i="31"/>
  <c r="R19" i="31"/>
  <c r="R18" i="31"/>
  <c r="R17" i="31"/>
  <c r="R16" i="31"/>
  <c r="R15" i="31"/>
  <c r="R14" i="31"/>
  <c r="R45" i="20"/>
  <c r="R45" i="22"/>
  <c r="R47" i="18"/>
  <c r="W47" i="18" s="1"/>
  <c r="W43" i="18"/>
  <c r="W45" i="18"/>
  <c r="W51" i="18"/>
  <c r="W55" i="18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4" i="22"/>
  <c r="R43" i="22"/>
  <c r="R42" i="22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9" i="16"/>
  <c r="R48" i="16"/>
  <c r="R47" i="16"/>
  <c r="R46" i="16"/>
  <c r="R45" i="16"/>
  <c r="R44" i="16"/>
  <c r="R43" i="16"/>
  <c r="R42" i="16"/>
  <c r="R41" i="16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9" i="25"/>
  <c r="R48" i="25"/>
  <c r="R47" i="25"/>
  <c r="R46" i="25"/>
  <c r="R45" i="25"/>
  <c r="R44" i="25"/>
  <c r="R43" i="25"/>
  <c r="R42" i="25"/>
  <c r="R41" i="25"/>
  <c r="R40" i="25"/>
  <c r="R39" i="25"/>
  <c r="R38" i="25"/>
  <c r="R37" i="25"/>
  <c r="R36" i="25"/>
  <c r="R35" i="25"/>
  <c r="R34" i="25"/>
  <c r="R33" i="25"/>
  <c r="R32" i="25"/>
  <c r="R31" i="25"/>
  <c r="R29" i="25"/>
  <c r="R28" i="25"/>
  <c r="R27" i="25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64" i="20"/>
  <c r="R63" i="20"/>
  <c r="R62" i="20"/>
  <c r="R61" i="20"/>
  <c r="R60" i="20"/>
  <c r="R59" i="20"/>
  <c r="R58" i="20"/>
  <c r="R57" i="20"/>
  <c r="R56" i="20"/>
  <c r="R55" i="20"/>
  <c r="R54" i="20"/>
  <c r="R53" i="20"/>
  <c r="R52" i="20"/>
  <c r="R51" i="20"/>
  <c r="R50" i="20"/>
  <c r="R49" i="20"/>
  <c r="R48" i="20"/>
  <c r="R47" i="20"/>
  <c r="R46" i="20"/>
  <c r="R44" i="20"/>
  <c r="R43" i="20"/>
  <c r="R42" i="20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76" i="11"/>
  <c r="R75" i="11"/>
  <c r="R74" i="11"/>
  <c r="R73" i="11"/>
  <c r="R72" i="11"/>
  <c r="R71" i="11"/>
  <c r="R70" i="11"/>
  <c r="R69" i="11"/>
  <c r="R68" i="11"/>
  <c r="R67" i="1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66" i="18"/>
  <c r="R65" i="18"/>
  <c r="W65" i="18" s="1"/>
  <c r="R64" i="18"/>
  <c r="R63" i="18"/>
  <c r="R62" i="18"/>
  <c r="R61" i="18"/>
  <c r="R60" i="18"/>
  <c r="R59" i="18"/>
  <c r="R58" i="18"/>
  <c r="R57" i="18"/>
  <c r="W57" i="18" s="1"/>
  <c r="R56" i="18"/>
  <c r="W56" i="18" s="1"/>
  <c r="R55" i="18"/>
  <c r="R54" i="18"/>
  <c r="W54" i="18" s="1"/>
  <c r="R53" i="18"/>
  <c r="W53" i="18" s="1"/>
  <c r="R52" i="18"/>
  <c r="W52" i="18" s="1"/>
  <c r="R51" i="18"/>
  <c r="R50" i="18"/>
  <c r="W50" i="18" s="1"/>
  <c r="R49" i="18"/>
  <c r="W49" i="18" s="1"/>
  <c r="R48" i="18"/>
  <c r="W48" i="18" s="1"/>
  <c r="R46" i="18"/>
  <c r="W46" i="18" s="1"/>
  <c r="R45" i="18"/>
  <c r="R44" i="18"/>
  <c r="W44" i="18" s="1"/>
  <c r="R49" i="30"/>
  <c r="R48" i="30"/>
  <c r="R47" i="30"/>
  <c r="R46" i="30"/>
  <c r="R45" i="30"/>
  <c r="R44" i="30"/>
  <c r="R43" i="30"/>
  <c r="R42" i="30"/>
  <c r="R41" i="30"/>
  <c r="R40" i="30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9" i="31"/>
  <c r="R48" i="31"/>
  <c r="R47" i="31"/>
  <c r="R46" i="31"/>
  <c r="R45" i="31"/>
  <c r="R44" i="31"/>
  <c r="R43" i="31"/>
  <c r="R42" i="31"/>
  <c r="R41" i="31"/>
  <c r="R40" i="31"/>
  <c r="R39" i="31"/>
  <c r="R38" i="31"/>
  <c r="R37" i="31"/>
  <c r="R36" i="31"/>
  <c r="R35" i="31"/>
  <c r="R34" i="31"/>
  <c r="R33" i="31"/>
  <c r="R32" i="31"/>
  <c r="R31" i="31"/>
  <c r="R30" i="31"/>
  <c r="R29" i="31"/>
  <c r="R28" i="31"/>
  <c r="R27" i="31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V62" i="20" l="1"/>
  <c r="W62" i="20"/>
  <c r="W56" i="20"/>
  <c r="V56" i="20"/>
  <c r="V58" i="20"/>
  <c r="W58" i="20"/>
  <c r="V59" i="20"/>
  <c r="W59" i="20"/>
  <c r="W60" i="20"/>
  <c r="V60" i="20"/>
  <c r="V57" i="20"/>
  <c r="W57" i="20"/>
  <c r="V61" i="20"/>
  <c r="W61" i="20"/>
  <c r="W59" i="19"/>
  <c r="V59" i="19"/>
  <c r="W60" i="19"/>
  <c r="V60" i="19"/>
  <c r="W64" i="19"/>
  <c r="V64" i="19"/>
  <c r="V63" i="19"/>
  <c r="W63" i="19"/>
  <c r="V61" i="19"/>
  <c r="W61" i="19"/>
  <c r="W58" i="19"/>
  <c r="V58" i="19"/>
  <c r="W62" i="19"/>
  <c r="V62" i="19"/>
  <c r="V44" i="25"/>
  <c r="W44" i="25"/>
  <c r="W41" i="25"/>
  <c r="V41" i="25"/>
  <c r="W45" i="25"/>
  <c r="V45" i="25"/>
  <c r="V42" i="25"/>
  <c r="W42" i="25"/>
  <c r="V46" i="25"/>
  <c r="W46" i="25"/>
  <c r="V43" i="25"/>
  <c r="W43" i="25"/>
  <c r="V47" i="25"/>
  <c r="W47" i="25"/>
  <c r="W61" i="5"/>
  <c r="V61" i="5"/>
  <c r="W58" i="5"/>
  <c r="V58" i="5"/>
  <c r="V62" i="5"/>
  <c r="W62" i="5"/>
  <c r="V59" i="5"/>
  <c r="W59" i="5"/>
  <c r="W57" i="5"/>
  <c r="V57" i="5"/>
  <c r="V56" i="5"/>
  <c r="W56" i="5"/>
  <c r="V60" i="5"/>
  <c r="W60" i="5"/>
  <c r="W42" i="16"/>
  <c r="V42" i="16"/>
  <c r="W46" i="16"/>
  <c r="V46" i="16"/>
  <c r="W45" i="16"/>
  <c r="V45" i="16"/>
  <c r="V43" i="16"/>
  <c r="W43" i="16"/>
  <c r="W47" i="16"/>
  <c r="V47" i="16"/>
  <c r="W41" i="16"/>
  <c r="V41" i="16"/>
  <c r="V44" i="16"/>
  <c r="W44" i="16"/>
  <c r="V63" i="4"/>
  <c r="W63" i="4"/>
  <c r="W60" i="4"/>
  <c r="V60" i="4"/>
  <c r="W64" i="4"/>
  <c r="V64" i="4"/>
  <c r="V61" i="4"/>
  <c r="W61" i="4"/>
  <c r="V59" i="4"/>
  <c r="W59" i="4"/>
  <c r="V58" i="4"/>
  <c r="W58" i="4"/>
  <c r="V62" i="4"/>
  <c r="W62" i="4"/>
  <c r="W59" i="21"/>
  <c r="V59" i="21"/>
  <c r="V56" i="21"/>
  <c r="W56" i="21"/>
  <c r="V57" i="21"/>
  <c r="W57" i="21"/>
  <c r="V61" i="21"/>
  <c r="W61" i="21"/>
  <c r="V60" i="21"/>
  <c r="W60" i="21"/>
  <c r="V58" i="21"/>
  <c r="W58" i="21"/>
  <c r="V62" i="21"/>
  <c r="W62" i="21"/>
  <c r="W58" i="22"/>
  <c r="V58" i="22"/>
  <c r="W62" i="22"/>
  <c r="V62" i="22"/>
  <c r="V61" i="22"/>
  <c r="W61" i="22"/>
  <c r="W59" i="22"/>
  <c r="V59" i="22"/>
  <c r="V57" i="22"/>
  <c r="W57" i="22"/>
  <c r="V56" i="22"/>
  <c r="W56" i="22"/>
  <c r="W60" i="22"/>
  <c r="V60" i="22"/>
  <c r="V58" i="14"/>
  <c r="W58" i="14"/>
  <c r="V59" i="14"/>
  <c r="W59" i="14"/>
  <c r="V63" i="14"/>
  <c r="W63" i="14"/>
  <c r="W62" i="14"/>
  <c r="V62" i="14"/>
  <c r="V60" i="14"/>
  <c r="W60" i="14"/>
  <c r="V64" i="14"/>
  <c r="W64" i="14"/>
  <c r="V61" i="14"/>
  <c r="W61" i="14"/>
  <c r="W68" i="11"/>
  <c r="V68" i="11"/>
  <c r="V72" i="11"/>
  <c r="W72" i="11"/>
  <c r="W71" i="11"/>
  <c r="V71" i="11"/>
  <c r="V69" i="11"/>
  <c r="W69" i="11"/>
  <c r="V73" i="11"/>
  <c r="W73" i="11"/>
  <c r="V70" i="11"/>
  <c r="W70" i="11"/>
  <c r="V74" i="11"/>
  <c r="W74" i="11"/>
  <c r="W62" i="12"/>
  <c r="V62" i="12"/>
  <c r="W59" i="12"/>
  <c r="V59" i="12"/>
  <c r="W63" i="12"/>
  <c r="V63" i="12"/>
  <c r="V60" i="12"/>
  <c r="W60" i="12"/>
  <c r="V64" i="12"/>
  <c r="W64" i="12"/>
  <c r="V58" i="12"/>
  <c r="W58" i="12"/>
  <c r="W61" i="12"/>
  <c r="V61" i="12"/>
  <c r="V46" i="30"/>
  <c r="W46" i="30"/>
  <c r="V43" i="30"/>
  <c r="W43" i="30"/>
  <c r="V47" i="30"/>
  <c r="W47" i="30"/>
  <c r="V42" i="30"/>
  <c r="W42" i="30"/>
  <c r="W44" i="30"/>
  <c r="V44" i="30"/>
  <c r="W41" i="30"/>
  <c r="V41" i="30"/>
  <c r="W45" i="30"/>
  <c r="V45" i="30"/>
  <c r="W61" i="18"/>
  <c r="V61" i="18"/>
  <c r="V64" i="18"/>
  <c r="W64" i="18"/>
  <c r="V58" i="18"/>
  <c r="W58" i="18"/>
  <c r="V62" i="18"/>
  <c r="W62" i="18"/>
  <c r="V60" i="18"/>
  <c r="W60" i="18"/>
  <c r="W59" i="18"/>
  <c r="V59" i="18"/>
  <c r="V63" i="18"/>
  <c r="W63" i="18"/>
  <c r="V63" i="7"/>
  <c r="W63" i="7"/>
  <c r="V60" i="7"/>
  <c r="W60" i="7"/>
  <c r="V64" i="7"/>
  <c r="W64" i="7"/>
  <c r="V59" i="7"/>
  <c r="W59" i="7"/>
  <c r="V61" i="7"/>
  <c r="W61" i="7"/>
  <c r="V58" i="7"/>
  <c r="W58" i="7"/>
  <c r="V62" i="7"/>
  <c r="W62" i="7"/>
  <c r="W59" i="8"/>
  <c r="V59" i="8"/>
  <c r="W63" i="8"/>
  <c r="V63" i="8"/>
  <c r="W58" i="8"/>
  <c r="V58" i="8"/>
  <c r="V62" i="8"/>
  <c r="W62" i="8"/>
  <c r="W60" i="8"/>
  <c r="V60" i="8"/>
  <c r="W64" i="8"/>
  <c r="V64" i="8"/>
  <c r="V61" i="8"/>
  <c r="W61" i="8"/>
  <c r="W64" i="9"/>
  <c r="V64" i="9"/>
  <c r="V61" i="9"/>
  <c r="W61" i="9"/>
  <c r="V58" i="9"/>
  <c r="W58" i="9"/>
  <c r="V62" i="9"/>
  <c r="W62" i="9"/>
  <c r="W59" i="9"/>
  <c r="V59" i="9"/>
  <c r="W63" i="9"/>
  <c r="V63" i="9"/>
  <c r="W60" i="9"/>
  <c r="V60" i="9"/>
  <c r="V43" i="31"/>
  <c r="W43" i="31"/>
  <c r="V41" i="31"/>
  <c r="W41" i="31"/>
  <c r="W45" i="31"/>
  <c r="V45" i="31"/>
  <c r="V47" i="31"/>
  <c r="W47" i="31"/>
  <c r="W44" i="31"/>
  <c r="V44" i="31"/>
  <c r="W42" i="31"/>
  <c r="V42" i="31"/>
  <c r="W46" i="31"/>
  <c r="V46" i="31"/>
  <c r="V38" i="29"/>
  <c r="W38" i="29"/>
  <c r="V42" i="29"/>
  <c r="W42" i="29"/>
  <c r="V39" i="29"/>
  <c r="W39" i="29"/>
  <c r="V43" i="29"/>
  <c r="W43" i="29"/>
  <c r="W40" i="29"/>
  <c r="V40" i="29"/>
  <c r="V37" i="29"/>
  <c r="W37" i="29"/>
  <c r="V41" i="29"/>
  <c r="W41" i="29"/>
  <c r="V41" i="11" l="1"/>
  <c r="W41" i="11"/>
  <c r="V42" i="11"/>
  <c r="W42" i="11"/>
  <c r="V43" i="11"/>
  <c r="W43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75" i="11"/>
  <c r="W75" i="11"/>
  <c r="V76" i="11"/>
  <c r="W76" i="11"/>
  <c r="W66" i="9" l="1"/>
  <c r="V66" i="9"/>
  <c r="W65" i="9"/>
  <c r="V65" i="9"/>
  <c r="W57" i="9"/>
  <c r="V57" i="9"/>
  <c r="W56" i="9"/>
  <c r="V56" i="9"/>
  <c r="W55" i="9"/>
  <c r="V55" i="9"/>
  <c r="W54" i="9"/>
  <c r="V54" i="9"/>
  <c r="W53" i="9"/>
  <c r="V53" i="9"/>
  <c r="W52" i="9"/>
  <c r="V52" i="9"/>
  <c r="W51" i="9"/>
  <c r="V51" i="9"/>
  <c r="W50" i="9"/>
  <c r="V50" i="9"/>
  <c r="W49" i="9"/>
  <c r="V49" i="9"/>
  <c r="W48" i="9"/>
  <c r="V48" i="9"/>
  <c r="W47" i="9"/>
  <c r="V47" i="9"/>
  <c r="W46" i="9"/>
  <c r="V46" i="9"/>
  <c r="W45" i="9"/>
  <c r="V45" i="9"/>
  <c r="W44" i="9"/>
  <c r="V44" i="9"/>
  <c r="W43" i="9"/>
  <c r="V43" i="9"/>
  <c r="W33" i="9"/>
  <c r="V33" i="9"/>
  <c r="W32" i="9"/>
  <c r="V32" i="9"/>
  <c r="W31" i="9"/>
  <c r="V31" i="9"/>
  <c r="W66" i="18"/>
  <c r="V66" i="18"/>
  <c r="V65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W33" i="18"/>
  <c r="V33" i="18"/>
  <c r="W32" i="18"/>
  <c r="V32" i="18"/>
  <c r="W31" i="18"/>
  <c r="V31" i="18"/>
  <c r="W66" i="14"/>
  <c r="V66" i="14"/>
  <c r="W65" i="14"/>
  <c r="V65" i="14"/>
  <c r="W57" i="14"/>
  <c r="V57" i="14"/>
  <c r="W56" i="14"/>
  <c r="V56" i="14"/>
  <c r="W55" i="14"/>
  <c r="V55" i="14"/>
  <c r="W54" i="14"/>
  <c r="V54" i="14"/>
  <c r="W53" i="14"/>
  <c r="V53" i="14"/>
  <c r="W52" i="14"/>
  <c r="V52" i="14"/>
  <c r="W51" i="14"/>
  <c r="V51" i="14"/>
  <c r="W50" i="14"/>
  <c r="V50" i="14"/>
  <c r="W49" i="14"/>
  <c r="V49" i="14"/>
  <c r="W48" i="14"/>
  <c r="V48" i="14"/>
  <c r="W47" i="14"/>
  <c r="V47" i="14"/>
  <c r="W46" i="14"/>
  <c r="V46" i="14"/>
  <c r="W45" i="14"/>
  <c r="V45" i="14"/>
  <c r="W44" i="14"/>
  <c r="V44" i="14"/>
  <c r="W43" i="14"/>
  <c r="V43" i="14"/>
  <c r="W33" i="14"/>
  <c r="V33" i="14"/>
  <c r="W32" i="14"/>
  <c r="V32" i="14"/>
  <c r="W31" i="14"/>
  <c r="V31" i="14"/>
  <c r="W64" i="22"/>
  <c r="V64" i="22"/>
  <c r="W63" i="22"/>
  <c r="V63" i="22"/>
  <c r="W55" i="22"/>
  <c r="V55" i="22"/>
  <c r="W54" i="22"/>
  <c r="V54" i="22"/>
  <c r="W53" i="22"/>
  <c r="V53" i="22"/>
  <c r="W52" i="22"/>
  <c r="V52" i="22"/>
  <c r="W51" i="22"/>
  <c r="V51" i="22"/>
  <c r="W50" i="22"/>
  <c r="V50" i="22"/>
  <c r="W49" i="22"/>
  <c r="V49" i="22"/>
  <c r="W48" i="22"/>
  <c r="V48" i="22"/>
  <c r="W47" i="22"/>
  <c r="V47" i="22"/>
  <c r="W46" i="22"/>
  <c r="V46" i="22"/>
  <c r="W45" i="22"/>
  <c r="V45" i="22"/>
  <c r="W44" i="22"/>
  <c r="V44" i="22"/>
  <c r="W43" i="22"/>
  <c r="V43" i="22"/>
  <c r="W42" i="22"/>
  <c r="V42" i="22"/>
  <c r="W41" i="22"/>
  <c r="V41" i="22"/>
  <c r="W31" i="22"/>
  <c r="V31" i="22"/>
  <c r="W30" i="22"/>
  <c r="V30" i="22"/>
  <c r="W29" i="22"/>
  <c r="V29" i="22"/>
  <c r="W64" i="21"/>
  <c r="V64" i="21"/>
  <c r="W63" i="21"/>
  <c r="V63" i="21"/>
  <c r="W55" i="21"/>
  <c r="V55" i="21"/>
  <c r="W54" i="21"/>
  <c r="V54" i="21"/>
  <c r="W53" i="21"/>
  <c r="V53" i="21"/>
  <c r="W52" i="21"/>
  <c r="V52" i="21"/>
  <c r="W51" i="21"/>
  <c r="V51" i="21"/>
  <c r="W50" i="21"/>
  <c r="V50" i="21"/>
  <c r="W49" i="21"/>
  <c r="V49" i="21"/>
  <c r="W48" i="21"/>
  <c r="V48" i="21"/>
  <c r="W47" i="21"/>
  <c r="V47" i="21"/>
  <c r="W46" i="21"/>
  <c r="V46" i="21"/>
  <c r="W45" i="21"/>
  <c r="V45" i="21"/>
  <c r="W44" i="21"/>
  <c r="V44" i="21"/>
  <c r="W43" i="21"/>
  <c r="V43" i="21"/>
  <c r="W42" i="21"/>
  <c r="V42" i="21"/>
  <c r="W41" i="21"/>
  <c r="V41" i="21"/>
  <c r="W31" i="21"/>
  <c r="V31" i="21"/>
  <c r="W30" i="21"/>
  <c r="V30" i="21"/>
  <c r="W29" i="21"/>
  <c r="V29" i="21"/>
  <c r="W68" i="17"/>
  <c r="V68" i="17"/>
  <c r="W67" i="17"/>
  <c r="V67" i="17"/>
  <c r="W59" i="17"/>
  <c r="V59" i="17"/>
  <c r="W58" i="17"/>
  <c r="V58" i="17"/>
  <c r="W57" i="17"/>
  <c r="V57" i="17"/>
  <c r="W56" i="17"/>
  <c r="V56" i="17"/>
  <c r="W55" i="17"/>
  <c r="V55" i="17"/>
  <c r="W54" i="17"/>
  <c r="V54" i="17"/>
  <c r="W53" i="17"/>
  <c r="V53" i="17"/>
  <c r="W52" i="17"/>
  <c r="V52" i="17"/>
  <c r="W51" i="17"/>
  <c r="V51" i="17"/>
  <c r="W50" i="17"/>
  <c r="V50" i="17"/>
  <c r="W49" i="17"/>
  <c r="V49" i="17"/>
  <c r="W48" i="17"/>
  <c r="V48" i="17"/>
  <c r="W47" i="17"/>
  <c r="V47" i="17"/>
  <c r="W46" i="17"/>
  <c r="V46" i="17"/>
  <c r="W45" i="17"/>
  <c r="V45" i="17"/>
  <c r="W35" i="17"/>
  <c r="V35" i="17"/>
  <c r="W34" i="17"/>
  <c r="V34" i="17"/>
  <c r="W33" i="17"/>
  <c r="V33" i="17"/>
  <c r="W66" i="4"/>
  <c r="V66" i="4"/>
  <c r="W65" i="4"/>
  <c r="V65" i="4"/>
  <c r="W57" i="4"/>
  <c r="V57" i="4"/>
  <c r="W56" i="4"/>
  <c r="V56" i="4"/>
  <c r="W55" i="4"/>
  <c r="V55" i="4"/>
  <c r="W54" i="4"/>
  <c r="V54" i="4"/>
  <c r="W53" i="4"/>
  <c r="V53" i="4"/>
  <c r="W52" i="4"/>
  <c r="V52" i="4"/>
  <c r="W51" i="4"/>
  <c r="V51" i="4"/>
  <c r="W50" i="4"/>
  <c r="V50" i="4"/>
  <c r="W49" i="4"/>
  <c r="V49" i="4"/>
  <c r="W48" i="4"/>
  <c r="V48" i="4"/>
  <c r="W47" i="4"/>
  <c r="V47" i="4"/>
  <c r="W46" i="4"/>
  <c r="V46" i="4"/>
  <c r="W45" i="4"/>
  <c r="V45" i="4"/>
  <c r="W44" i="4"/>
  <c r="V44" i="4"/>
  <c r="W43" i="4"/>
  <c r="V43" i="4"/>
  <c r="W33" i="4"/>
  <c r="V33" i="4"/>
  <c r="W32" i="4"/>
  <c r="V32" i="4"/>
  <c r="W31" i="4"/>
  <c r="V31" i="4"/>
  <c r="W64" i="5"/>
  <c r="V64" i="5"/>
  <c r="W63" i="5"/>
  <c r="V63" i="5"/>
  <c r="W55" i="5"/>
  <c r="V55" i="5"/>
  <c r="W54" i="5"/>
  <c r="V54" i="5"/>
  <c r="W53" i="5"/>
  <c r="V53" i="5"/>
  <c r="W52" i="5"/>
  <c r="V52" i="5"/>
  <c r="W51" i="5"/>
  <c r="V51" i="5"/>
  <c r="W50" i="5"/>
  <c r="V50" i="5"/>
  <c r="W49" i="5"/>
  <c r="V49" i="5"/>
  <c r="W48" i="5"/>
  <c r="V48" i="5"/>
  <c r="W47" i="5"/>
  <c r="V47" i="5"/>
  <c r="W46" i="5"/>
  <c r="V46" i="5"/>
  <c r="W45" i="5"/>
  <c r="V45" i="5"/>
  <c r="W44" i="5"/>
  <c r="V44" i="5"/>
  <c r="W43" i="5"/>
  <c r="V43" i="5"/>
  <c r="W42" i="5"/>
  <c r="V42" i="5"/>
  <c r="W41" i="5"/>
  <c r="V41" i="5"/>
  <c r="W31" i="5"/>
  <c r="V31" i="5"/>
  <c r="W30" i="5"/>
  <c r="V30" i="5"/>
  <c r="W29" i="5"/>
  <c r="V29" i="5"/>
  <c r="W66" i="19"/>
  <c r="V66" i="19"/>
  <c r="W65" i="19"/>
  <c r="V65" i="19"/>
  <c r="W57" i="19"/>
  <c r="V57" i="19"/>
  <c r="W56" i="19"/>
  <c r="V56" i="19"/>
  <c r="W55" i="19"/>
  <c r="V55" i="19"/>
  <c r="W54" i="19"/>
  <c r="V54" i="19"/>
  <c r="W53" i="19"/>
  <c r="V53" i="19"/>
  <c r="W52" i="19"/>
  <c r="V52" i="19"/>
  <c r="W51" i="19"/>
  <c r="V51" i="19"/>
  <c r="W50" i="19"/>
  <c r="V50" i="19"/>
  <c r="W49" i="19"/>
  <c r="V49" i="19"/>
  <c r="W48" i="19"/>
  <c r="V48" i="19"/>
  <c r="W47" i="19"/>
  <c r="V47" i="19"/>
  <c r="W46" i="19"/>
  <c r="V46" i="19"/>
  <c r="W45" i="19"/>
  <c r="V45" i="19"/>
  <c r="W44" i="19"/>
  <c r="V44" i="19"/>
  <c r="W43" i="19"/>
  <c r="V43" i="19"/>
  <c r="W33" i="19"/>
  <c r="V33" i="19"/>
  <c r="W32" i="19"/>
  <c r="V32" i="19"/>
  <c r="W31" i="19"/>
  <c r="V31" i="19"/>
  <c r="W68" i="13"/>
  <c r="V68" i="13"/>
  <c r="W67" i="13"/>
  <c r="V67" i="13"/>
  <c r="W59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W47" i="13"/>
  <c r="V47" i="13"/>
  <c r="W46" i="13"/>
  <c r="V46" i="13"/>
  <c r="W45" i="13"/>
  <c r="V45" i="13"/>
  <c r="W35" i="13"/>
  <c r="V35" i="13"/>
  <c r="W34" i="13"/>
  <c r="V34" i="13"/>
  <c r="W33" i="13"/>
  <c r="V33" i="13"/>
  <c r="W64" i="20"/>
  <c r="V64" i="20"/>
  <c r="W63" i="20"/>
  <c r="V63" i="20"/>
  <c r="W55" i="20"/>
  <c r="V55" i="20"/>
  <c r="W54" i="20"/>
  <c r="V54" i="20"/>
  <c r="W53" i="20"/>
  <c r="V53" i="20"/>
  <c r="W52" i="20"/>
  <c r="V52" i="20"/>
  <c r="W51" i="20"/>
  <c r="V51" i="20"/>
  <c r="W50" i="20"/>
  <c r="V50" i="20"/>
  <c r="W49" i="20"/>
  <c r="V49" i="20"/>
  <c r="W48" i="20"/>
  <c r="V48" i="20"/>
  <c r="W47" i="20"/>
  <c r="V47" i="20"/>
  <c r="W46" i="20"/>
  <c r="V46" i="20"/>
  <c r="W45" i="20"/>
  <c r="V45" i="20"/>
  <c r="W44" i="20"/>
  <c r="V44" i="20"/>
  <c r="W43" i="20"/>
  <c r="V43" i="20"/>
  <c r="W42" i="20"/>
  <c r="V42" i="20"/>
  <c r="W41" i="20"/>
  <c r="V41" i="20"/>
  <c r="W31" i="20"/>
  <c r="V31" i="20"/>
  <c r="W30" i="20"/>
  <c r="V30" i="20"/>
  <c r="W29" i="20"/>
  <c r="V29" i="20"/>
  <c r="W45" i="29"/>
  <c r="V45" i="29"/>
  <c r="W44" i="29"/>
  <c r="V44" i="29"/>
  <c r="W36" i="29"/>
  <c r="V36" i="29"/>
  <c r="W35" i="29"/>
  <c r="V35" i="29"/>
  <c r="W34" i="29"/>
  <c r="V34" i="29"/>
  <c r="W33" i="29"/>
  <c r="V33" i="29"/>
  <c r="W32" i="29"/>
  <c r="V32" i="29"/>
  <c r="W31" i="29"/>
  <c r="V31" i="29"/>
  <c r="W30" i="29"/>
  <c r="V30" i="29"/>
  <c r="W29" i="29"/>
  <c r="V29" i="29"/>
  <c r="W28" i="29"/>
  <c r="V28" i="29"/>
  <c r="W27" i="29"/>
  <c r="V27" i="29"/>
  <c r="W26" i="29"/>
  <c r="V26" i="29"/>
  <c r="W25" i="29"/>
  <c r="V25" i="29"/>
  <c r="W24" i="29"/>
  <c r="V24" i="29"/>
  <c r="W23" i="29"/>
  <c r="V23" i="29"/>
  <c r="W49" i="25"/>
  <c r="V49" i="25"/>
  <c r="W48" i="25"/>
  <c r="V48" i="25"/>
  <c r="W40" i="25"/>
  <c r="V40" i="25"/>
  <c r="W39" i="25"/>
  <c r="V39" i="25"/>
  <c r="W38" i="25"/>
  <c r="V38" i="25"/>
  <c r="W37" i="25"/>
  <c r="V37" i="25"/>
  <c r="W36" i="25"/>
  <c r="V36" i="25"/>
  <c r="W35" i="25"/>
  <c r="V35" i="25"/>
  <c r="W29" i="25"/>
  <c r="V29" i="25"/>
  <c r="W28" i="25"/>
  <c r="V28" i="25"/>
  <c r="W27" i="25"/>
  <c r="V27" i="25"/>
  <c r="W26" i="25"/>
  <c r="V26" i="25"/>
  <c r="W16" i="25"/>
  <c r="V16" i="25"/>
  <c r="W15" i="25"/>
  <c r="V15" i="25"/>
  <c r="W14" i="25"/>
  <c r="V14" i="25"/>
  <c r="W26" i="16"/>
  <c r="V26" i="16"/>
  <c r="W16" i="16"/>
  <c r="V16" i="16"/>
  <c r="W15" i="16"/>
  <c r="V15" i="16"/>
  <c r="W14" i="16"/>
  <c r="V14" i="16"/>
  <c r="W49" i="30"/>
  <c r="V49" i="30"/>
  <c r="W48" i="30"/>
  <c r="V48" i="30"/>
  <c r="W40" i="30"/>
  <c r="V40" i="30"/>
  <c r="W39" i="30"/>
  <c r="V39" i="30"/>
  <c r="W38" i="30"/>
  <c r="V38" i="30"/>
  <c r="W37" i="30"/>
  <c r="V37" i="30"/>
  <c r="W36" i="30"/>
  <c r="V36" i="30"/>
  <c r="W35" i="30"/>
  <c r="V35" i="30"/>
  <c r="W34" i="30"/>
  <c r="V34" i="30"/>
  <c r="W33" i="30"/>
  <c r="V33" i="30"/>
  <c r="W32" i="30"/>
  <c r="V32" i="30"/>
  <c r="W31" i="30"/>
  <c r="V31" i="30"/>
  <c r="W30" i="30"/>
  <c r="V30" i="30"/>
  <c r="W29" i="30"/>
  <c r="V29" i="30"/>
  <c r="W28" i="30"/>
  <c r="V28" i="30"/>
  <c r="W27" i="30"/>
  <c r="V27" i="30"/>
  <c r="W26" i="30"/>
  <c r="V26" i="30"/>
  <c r="W16" i="30"/>
  <c r="V16" i="30"/>
  <c r="W15" i="30"/>
  <c r="V15" i="30"/>
  <c r="W14" i="30"/>
  <c r="V14" i="30"/>
  <c r="W49" i="31"/>
  <c r="V49" i="31"/>
  <c r="W48" i="31"/>
  <c r="V48" i="31"/>
  <c r="W40" i="31"/>
  <c r="V40" i="31"/>
  <c r="W39" i="31"/>
  <c r="V39" i="31"/>
  <c r="W38" i="31"/>
  <c r="V38" i="31"/>
  <c r="W37" i="31"/>
  <c r="V37" i="31"/>
  <c r="W36" i="31"/>
  <c r="V36" i="31"/>
  <c r="W35" i="31"/>
  <c r="V35" i="31"/>
  <c r="W34" i="31"/>
  <c r="V34" i="31"/>
  <c r="W33" i="31"/>
  <c r="V33" i="31"/>
  <c r="W32" i="31"/>
  <c r="V32" i="31"/>
  <c r="W31" i="31"/>
  <c r="V31" i="31"/>
  <c r="W30" i="31"/>
  <c r="V30" i="31"/>
  <c r="W29" i="31"/>
  <c r="V29" i="31"/>
  <c r="W28" i="31"/>
  <c r="V28" i="31"/>
  <c r="W27" i="31"/>
  <c r="V27" i="31"/>
  <c r="W26" i="31"/>
  <c r="V26" i="31"/>
  <c r="W16" i="31"/>
  <c r="V16" i="31"/>
  <c r="W15" i="31"/>
  <c r="V15" i="31"/>
  <c r="W14" i="31"/>
  <c r="V14" i="31"/>
  <c r="W66" i="8"/>
  <c r="V66" i="8"/>
  <c r="W65" i="8"/>
  <c r="V65" i="8"/>
  <c r="W57" i="8"/>
  <c r="V57" i="8"/>
  <c r="W56" i="8"/>
  <c r="V56" i="8"/>
  <c r="W55" i="8"/>
  <c r="V55" i="8"/>
  <c r="W54" i="8"/>
  <c r="V54" i="8"/>
  <c r="W53" i="8"/>
  <c r="V53" i="8"/>
  <c r="W52" i="8"/>
  <c r="V52" i="8"/>
  <c r="W51" i="8"/>
  <c r="V51" i="8"/>
  <c r="W50" i="8"/>
  <c r="V50" i="8"/>
  <c r="W49" i="8"/>
  <c r="V49" i="8"/>
  <c r="W48" i="8"/>
  <c r="V48" i="8"/>
  <c r="W47" i="8"/>
  <c r="V47" i="8"/>
  <c r="W46" i="8"/>
  <c r="V46" i="8"/>
  <c r="W45" i="8"/>
  <c r="V45" i="8"/>
  <c r="W44" i="8"/>
  <c r="V44" i="8"/>
  <c r="W43" i="8"/>
  <c r="V43" i="8"/>
  <c r="W33" i="8"/>
  <c r="V33" i="8"/>
  <c r="W32" i="8"/>
  <c r="V32" i="8"/>
  <c r="W31" i="8"/>
  <c r="V31" i="8"/>
  <c r="V65" i="7"/>
  <c r="W65" i="7"/>
  <c r="W66" i="7"/>
  <c r="V66" i="7"/>
  <c r="W57" i="7"/>
  <c r="V57" i="7"/>
  <c r="W56" i="7"/>
  <c r="V56" i="7"/>
  <c r="W55" i="7"/>
  <c r="V55" i="7"/>
  <c r="W54" i="7"/>
  <c r="V54" i="7"/>
  <c r="W53" i="7"/>
  <c r="V53" i="7"/>
  <c r="W52" i="7"/>
  <c r="V52" i="7"/>
  <c r="W51" i="7"/>
  <c r="V51" i="7"/>
  <c r="W50" i="7"/>
  <c r="V50" i="7"/>
  <c r="W49" i="7"/>
  <c r="V49" i="7"/>
  <c r="W48" i="7"/>
  <c r="V48" i="7"/>
  <c r="W47" i="7"/>
  <c r="V47" i="7"/>
  <c r="W46" i="7"/>
  <c r="V46" i="7"/>
  <c r="W45" i="7"/>
  <c r="V45" i="7"/>
  <c r="W44" i="7"/>
  <c r="V44" i="7"/>
  <c r="W43" i="7"/>
  <c r="V43" i="7"/>
  <c r="W33" i="7"/>
  <c r="V33" i="7"/>
  <c r="W32" i="7"/>
  <c r="V32" i="7"/>
  <c r="V31" i="7"/>
  <c r="W31" i="7"/>
  <c r="K17" i="11" l="1"/>
  <c r="K18" i="11"/>
  <c r="K19" i="11"/>
  <c r="H17" i="29" l="1"/>
  <c r="J17" i="29"/>
  <c r="K17" i="29"/>
  <c r="H18" i="29"/>
  <c r="J18" i="29"/>
  <c r="K18" i="29"/>
  <c r="H19" i="29"/>
  <c r="J19" i="29"/>
  <c r="K19" i="29"/>
  <c r="H20" i="29"/>
  <c r="J20" i="29"/>
  <c r="K20" i="29"/>
  <c r="H21" i="29"/>
  <c r="J21" i="29"/>
  <c r="K21" i="29"/>
  <c r="H18" i="13"/>
  <c r="J18" i="13"/>
  <c r="K18" i="13"/>
  <c r="H19" i="13"/>
  <c r="J19" i="13"/>
  <c r="K19" i="13"/>
  <c r="H20" i="13"/>
  <c r="J20" i="13"/>
  <c r="K20" i="13"/>
  <c r="H21" i="13"/>
  <c r="J21" i="13"/>
  <c r="K21" i="13"/>
  <c r="H18" i="24"/>
  <c r="J18" i="24"/>
  <c r="K18" i="24"/>
  <c r="H19" i="24"/>
  <c r="J19" i="24"/>
  <c r="K19" i="24"/>
  <c r="H20" i="24"/>
  <c r="J20" i="24"/>
  <c r="K20" i="24"/>
  <c r="H21" i="24"/>
  <c r="J21" i="24"/>
  <c r="K21" i="24"/>
  <c r="H18" i="17"/>
  <c r="J18" i="17"/>
  <c r="K18" i="17"/>
  <c r="H19" i="17"/>
  <c r="J19" i="17"/>
  <c r="K19" i="17"/>
  <c r="H20" i="17"/>
  <c r="J20" i="17"/>
  <c r="K20" i="17"/>
  <c r="H21" i="17"/>
  <c r="J21" i="17"/>
  <c r="K21" i="17"/>
  <c r="K17" i="7"/>
  <c r="K18" i="7"/>
  <c r="K19" i="7"/>
  <c r="K17" i="8"/>
  <c r="K18" i="8"/>
  <c r="K19" i="8"/>
  <c r="K17" i="9"/>
  <c r="K18" i="9"/>
  <c r="K19" i="9"/>
  <c r="K17" i="18"/>
  <c r="K18" i="18"/>
  <c r="K19" i="18"/>
  <c r="K17" i="12"/>
  <c r="K18" i="12"/>
  <c r="K19" i="12"/>
  <c r="K17" i="14"/>
  <c r="K18" i="14"/>
  <c r="K19" i="14"/>
  <c r="K17" i="22"/>
  <c r="K17" i="21"/>
  <c r="K17" i="17"/>
  <c r="K17" i="4"/>
  <c r="K18" i="4"/>
  <c r="K19" i="4"/>
  <c r="K17" i="5"/>
  <c r="K17" i="24"/>
  <c r="K17" i="19"/>
  <c r="K18" i="19"/>
  <c r="K19" i="19"/>
  <c r="K17" i="28"/>
  <c r="K18" i="28"/>
  <c r="K19" i="28"/>
  <c r="K17" i="13"/>
  <c r="K16" i="9"/>
  <c r="K28" i="11"/>
  <c r="K27" i="11"/>
  <c r="K26" i="11"/>
  <c r="K23" i="11"/>
  <c r="K22" i="11"/>
  <c r="K21" i="11"/>
  <c r="K20" i="11"/>
  <c r="K16" i="11"/>
  <c r="K15" i="11"/>
  <c r="K14" i="11"/>
  <c r="K64" i="9"/>
  <c r="K63" i="9"/>
  <c r="K62" i="9"/>
  <c r="K61" i="9"/>
  <c r="K60" i="9"/>
  <c r="K59" i="9"/>
  <c r="K58" i="9"/>
  <c r="K28" i="9"/>
  <c r="K27" i="9"/>
  <c r="K26" i="9"/>
  <c r="K23" i="9"/>
  <c r="K22" i="9"/>
  <c r="K21" i="9"/>
  <c r="K20" i="9"/>
  <c r="K15" i="9"/>
  <c r="K14" i="9"/>
  <c r="K64" i="18"/>
  <c r="K63" i="18"/>
  <c r="K62" i="18"/>
  <c r="K61" i="18"/>
  <c r="K60" i="18"/>
  <c r="K59" i="18"/>
  <c r="K58" i="18"/>
  <c r="K28" i="18"/>
  <c r="K27" i="18"/>
  <c r="K26" i="18"/>
  <c r="K23" i="18"/>
  <c r="K22" i="18"/>
  <c r="K21" i="18"/>
  <c r="K20" i="18"/>
  <c r="K16" i="18"/>
  <c r="K15" i="18"/>
  <c r="K14" i="18"/>
  <c r="K64" i="12"/>
  <c r="K63" i="12"/>
  <c r="K62" i="12"/>
  <c r="K61" i="12"/>
  <c r="K60" i="12"/>
  <c r="K59" i="12"/>
  <c r="K58" i="12"/>
  <c r="K28" i="12"/>
  <c r="K27" i="12"/>
  <c r="K26" i="12"/>
  <c r="K23" i="12"/>
  <c r="K22" i="12"/>
  <c r="K21" i="12"/>
  <c r="K20" i="12"/>
  <c r="K16" i="12"/>
  <c r="K15" i="12"/>
  <c r="K14" i="12"/>
  <c r="K64" i="14"/>
  <c r="K63" i="14"/>
  <c r="K62" i="14"/>
  <c r="K61" i="14"/>
  <c r="K60" i="14"/>
  <c r="K59" i="14"/>
  <c r="K58" i="14"/>
  <c r="K28" i="14"/>
  <c r="K27" i="14"/>
  <c r="K26" i="14"/>
  <c r="K23" i="14"/>
  <c r="K22" i="14"/>
  <c r="K21" i="14"/>
  <c r="K20" i="14"/>
  <c r="K16" i="14"/>
  <c r="K15" i="14"/>
  <c r="K14" i="14"/>
  <c r="K62" i="22"/>
  <c r="K61" i="22"/>
  <c r="K60" i="22"/>
  <c r="K59" i="22"/>
  <c r="K58" i="22"/>
  <c r="K57" i="22"/>
  <c r="K56" i="22"/>
  <c r="K26" i="22"/>
  <c r="K25" i="22"/>
  <c r="K24" i="22"/>
  <c r="K21" i="22"/>
  <c r="K20" i="22"/>
  <c r="K19" i="22"/>
  <c r="K18" i="22"/>
  <c r="K16" i="22"/>
  <c r="K15" i="22"/>
  <c r="K14" i="22"/>
  <c r="K62" i="21"/>
  <c r="K61" i="21"/>
  <c r="K60" i="21"/>
  <c r="K59" i="21"/>
  <c r="K58" i="21"/>
  <c r="K57" i="21"/>
  <c r="K56" i="21"/>
  <c r="K26" i="21"/>
  <c r="K25" i="21"/>
  <c r="K24" i="21"/>
  <c r="K21" i="21"/>
  <c r="K20" i="21"/>
  <c r="K19" i="21"/>
  <c r="K18" i="21"/>
  <c r="K16" i="21"/>
  <c r="K15" i="21"/>
  <c r="K14" i="21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35" i="17"/>
  <c r="K34" i="17"/>
  <c r="K33" i="17"/>
  <c r="K30" i="17"/>
  <c r="K29" i="17"/>
  <c r="K28" i="17"/>
  <c r="K25" i="17"/>
  <c r="K24" i="17"/>
  <c r="K23" i="17"/>
  <c r="K22" i="17"/>
  <c r="K16" i="17"/>
  <c r="K15" i="17"/>
  <c r="K14" i="17"/>
  <c r="K64" i="4"/>
  <c r="K63" i="4"/>
  <c r="K62" i="4"/>
  <c r="K61" i="4"/>
  <c r="K60" i="4"/>
  <c r="K59" i="4"/>
  <c r="K58" i="4"/>
  <c r="K28" i="4"/>
  <c r="K27" i="4"/>
  <c r="K26" i="4"/>
  <c r="K23" i="4"/>
  <c r="K22" i="4"/>
  <c r="K21" i="4"/>
  <c r="K20" i="4"/>
  <c r="K16" i="4"/>
  <c r="K15" i="4"/>
  <c r="K14" i="4"/>
  <c r="K62" i="5"/>
  <c r="K61" i="5"/>
  <c r="K60" i="5"/>
  <c r="K59" i="5"/>
  <c r="K58" i="5"/>
  <c r="K57" i="5"/>
  <c r="K56" i="5"/>
  <c r="K26" i="5"/>
  <c r="K25" i="5"/>
  <c r="K24" i="5"/>
  <c r="K21" i="5"/>
  <c r="K20" i="5"/>
  <c r="K19" i="5"/>
  <c r="K18" i="5"/>
  <c r="K16" i="5"/>
  <c r="K15" i="5"/>
  <c r="K14" i="5"/>
  <c r="K30" i="24"/>
  <c r="K29" i="24"/>
  <c r="K28" i="24"/>
  <c r="K25" i="24"/>
  <c r="K24" i="24"/>
  <c r="K23" i="24"/>
  <c r="K22" i="24"/>
  <c r="K16" i="24"/>
  <c r="K15" i="24"/>
  <c r="K14" i="24"/>
  <c r="K64" i="19"/>
  <c r="K63" i="19"/>
  <c r="K62" i="19"/>
  <c r="K61" i="19"/>
  <c r="K60" i="19"/>
  <c r="K59" i="19"/>
  <c r="K58" i="19"/>
  <c r="K28" i="19"/>
  <c r="K27" i="19"/>
  <c r="K26" i="19"/>
  <c r="K23" i="19"/>
  <c r="K22" i="19"/>
  <c r="K21" i="19"/>
  <c r="K20" i="19"/>
  <c r="K16" i="19"/>
  <c r="K15" i="19"/>
  <c r="K14" i="19"/>
  <c r="K28" i="28"/>
  <c r="K27" i="28"/>
  <c r="K26" i="28"/>
  <c r="K23" i="28"/>
  <c r="K22" i="28"/>
  <c r="K21" i="28"/>
  <c r="K20" i="28"/>
  <c r="K16" i="28"/>
  <c r="K15" i="28"/>
  <c r="K14" i="28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35" i="13"/>
  <c r="K34" i="13"/>
  <c r="K33" i="13"/>
  <c r="K30" i="13"/>
  <c r="K29" i="13"/>
  <c r="K28" i="13"/>
  <c r="K25" i="13"/>
  <c r="K24" i="13"/>
  <c r="K23" i="13"/>
  <c r="K22" i="13"/>
  <c r="K16" i="13"/>
  <c r="K15" i="13"/>
  <c r="K14" i="13"/>
  <c r="K62" i="20"/>
  <c r="K61" i="20"/>
  <c r="K60" i="20"/>
  <c r="K59" i="20"/>
  <c r="K58" i="20"/>
  <c r="K57" i="20"/>
  <c r="K56" i="20"/>
  <c r="K26" i="20"/>
  <c r="K25" i="20"/>
  <c r="K24" i="20"/>
  <c r="K21" i="20"/>
  <c r="K20" i="20"/>
  <c r="K19" i="20"/>
  <c r="K18" i="20"/>
  <c r="K17" i="20"/>
  <c r="K16" i="20"/>
  <c r="K15" i="20"/>
  <c r="K14" i="20"/>
  <c r="K43" i="29"/>
  <c r="K42" i="29"/>
  <c r="K41" i="29"/>
  <c r="K40" i="29"/>
  <c r="K39" i="29"/>
  <c r="K38" i="29"/>
  <c r="K37" i="29"/>
  <c r="K22" i="29"/>
  <c r="K16" i="29"/>
  <c r="K15" i="29"/>
  <c r="K14" i="29"/>
  <c r="K47" i="25"/>
  <c r="K46" i="25"/>
  <c r="K45" i="25"/>
  <c r="K44" i="25"/>
  <c r="K43" i="25"/>
  <c r="K42" i="25"/>
  <c r="K41" i="25"/>
  <c r="K47" i="16"/>
  <c r="K46" i="16"/>
  <c r="K45" i="16"/>
  <c r="K44" i="16"/>
  <c r="K43" i="16"/>
  <c r="K42" i="16"/>
  <c r="K41" i="16"/>
  <c r="K47" i="30"/>
  <c r="K46" i="30"/>
  <c r="K45" i="30"/>
  <c r="K44" i="30"/>
  <c r="K43" i="30"/>
  <c r="K42" i="30"/>
  <c r="K41" i="30"/>
  <c r="K47" i="31"/>
  <c r="K46" i="31"/>
  <c r="K45" i="31"/>
  <c r="K44" i="31"/>
  <c r="K43" i="31"/>
  <c r="K42" i="31"/>
  <c r="K41" i="31"/>
  <c r="K64" i="8"/>
  <c r="K63" i="8"/>
  <c r="K62" i="8"/>
  <c r="K61" i="8"/>
  <c r="K60" i="8"/>
  <c r="K59" i="8"/>
  <c r="K58" i="8"/>
  <c r="K28" i="8"/>
  <c r="K27" i="8"/>
  <c r="K26" i="8"/>
  <c r="K23" i="8"/>
  <c r="K22" i="8"/>
  <c r="K21" i="8"/>
  <c r="K20" i="8"/>
  <c r="K16" i="8"/>
  <c r="K15" i="8"/>
  <c r="K14" i="8"/>
  <c r="K64" i="7"/>
  <c r="K63" i="7"/>
  <c r="K62" i="7"/>
  <c r="K61" i="7"/>
  <c r="K60" i="7"/>
  <c r="K59" i="7"/>
  <c r="K58" i="7"/>
  <c r="K28" i="7"/>
  <c r="K27" i="7"/>
  <c r="K26" i="7"/>
  <c r="K23" i="7"/>
  <c r="K22" i="7"/>
  <c r="K21" i="7"/>
  <c r="K20" i="7"/>
  <c r="K16" i="7"/>
  <c r="K15" i="7"/>
  <c r="K14" i="7"/>
  <c r="J49" i="31" l="1"/>
  <c r="H49" i="31"/>
  <c r="K49" i="31" s="1"/>
  <c r="J48" i="31"/>
  <c r="H48" i="31"/>
  <c r="K48" i="31" s="1"/>
  <c r="J47" i="31"/>
  <c r="J46" i="31"/>
  <c r="J45" i="31"/>
  <c r="J44" i="31"/>
  <c r="J43" i="31"/>
  <c r="J42" i="31"/>
  <c r="J41" i="31"/>
  <c r="J40" i="31"/>
  <c r="H40" i="31"/>
  <c r="K40" i="31" s="1"/>
  <c r="J39" i="31"/>
  <c r="H39" i="31"/>
  <c r="K39" i="31" s="1"/>
  <c r="J38" i="31"/>
  <c r="H38" i="31"/>
  <c r="K38" i="31" s="1"/>
  <c r="J37" i="31"/>
  <c r="H37" i="31"/>
  <c r="K37" i="31" s="1"/>
  <c r="J36" i="31"/>
  <c r="H36" i="31"/>
  <c r="K36" i="31" s="1"/>
  <c r="J35" i="31"/>
  <c r="H35" i="31"/>
  <c r="K35" i="31" s="1"/>
  <c r="J34" i="31"/>
  <c r="H34" i="31"/>
  <c r="K34" i="31" s="1"/>
  <c r="J33" i="31"/>
  <c r="H33" i="31"/>
  <c r="K33" i="31" s="1"/>
  <c r="J32" i="31"/>
  <c r="H32" i="31"/>
  <c r="K32" i="31" s="1"/>
  <c r="J31" i="31"/>
  <c r="H31" i="31"/>
  <c r="K31" i="31" s="1"/>
  <c r="J30" i="31"/>
  <c r="H30" i="31"/>
  <c r="K30" i="31" s="1"/>
  <c r="J29" i="31"/>
  <c r="H29" i="31"/>
  <c r="K29" i="31" s="1"/>
  <c r="J28" i="31"/>
  <c r="H28" i="31"/>
  <c r="K28" i="31" s="1"/>
  <c r="J27" i="31"/>
  <c r="H27" i="31"/>
  <c r="K27" i="31" s="1"/>
  <c r="J26" i="31"/>
  <c r="H26" i="31"/>
  <c r="K26" i="31" s="1"/>
  <c r="H25" i="31"/>
  <c r="H24" i="31"/>
  <c r="H23" i="31"/>
  <c r="H22" i="31"/>
  <c r="H21" i="31"/>
  <c r="H20" i="31"/>
  <c r="H19" i="31"/>
  <c r="H18" i="31"/>
  <c r="H17" i="31"/>
  <c r="J16" i="31"/>
  <c r="H16" i="31"/>
  <c r="K16" i="31" s="1"/>
  <c r="J15" i="31"/>
  <c r="H15" i="31"/>
  <c r="K15" i="31" s="1"/>
  <c r="J14" i="31"/>
  <c r="H14" i="31"/>
  <c r="K14" i="31" s="1"/>
  <c r="J49" i="30"/>
  <c r="H49" i="30"/>
  <c r="K49" i="30" s="1"/>
  <c r="J48" i="30"/>
  <c r="H48" i="30"/>
  <c r="K48" i="30" s="1"/>
  <c r="J47" i="30"/>
  <c r="J46" i="30"/>
  <c r="J45" i="30"/>
  <c r="J44" i="30"/>
  <c r="J43" i="30"/>
  <c r="J42" i="30"/>
  <c r="J41" i="30"/>
  <c r="J40" i="30"/>
  <c r="H40" i="30"/>
  <c r="K40" i="30" s="1"/>
  <c r="J39" i="30"/>
  <c r="H39" i="30"/>
  <c r="K39" i="30" s="1"/>
  <c r="J38" i="30"/>
  <c r="H38" i="30"/>
  <c r="K38" i="30" s="1"/>
  <c r="J37" i="30"/>
  <c r="H37" i="30"/>
  <c r="K37" i="30" s="1"/>
  <c r="J36" i="30"/>
  <c r="H36" i="30"/>
  <c r="K36" i="30" s="1"/>
  <c r="J35" i="30"/>
  <c r="H35" i="30"/>
  <c r="K35" i="30" s="1"/>
  <c r="J34" i="30"/>
  <c r="H34" i="30"/>
  <c r="K34" i="30" s="1"/>
  <c r="J33" i="30"/>
  <c r="H33" i="30"/>
  <c r="K33" i="30" s="1"/>
  <c r="J32" i="30"/>
  <c r="H32" i="30"/>
  <c r="K32" i="30" s="1"/>
  <c r="J31" i="30"/>
  <c r="H31" i="30"/>
  <c r="K31" i="30" s="1"/>
  <c r="J30" i="30"/>
  <c r="H30" i="30"/>
  <c r="K30" i="30" s="1"/>
  <c r="J29" i="30"/>
  <c r="H29" i="30"/>
  <c r="K29" i="30" s="1"/>
  <c r="J28" i="30"/>
  <c r="H28" i="30"/>
  <c r="K28" i="30" s="1"/>
  <c r="J27" i="30"/>
  <c r="H27" i="30"/>
  <c r="K27" i="30" s="1"/>
  <c r="J26" i="30"/>
  <c r="H26" i="30"/>
  <c r="K26" i="30" s="1"/>
  <c r="J16" i="30"/>
  <c r="H16" i="30"/>
  <c r="K16" i="30" s="1"/>
  <c r="J15" i="30"/>
  <c r="H15" i="30"/>
  <c r="K15" i="30" s="1"/>
  <c r="J14" i="30"/>
  <c r="H14" i="30"/>
  <c r="K14" i="30" s="1"/>
  <c r="J28" i="11"/>
  <c r="H28" i="11"/>
  <c r="J27" i="11"/>
  <c r="H27" i="11"/>
  <c r="J26" i="11"/>
  <c r="H26" i="11"/>
  <c r="J23" i="11"/>
  <c r="H23" i="11"/>
  <c r="J22" i="11"/>
  <c r="H22" i="11"/>
  <c r="J21" i="11"/>
  <c r="H21" i="11"/>
  <c r="J66" i="9"/>
  <c r="H66" i="9"/>
  <c r="K66" i="9" s="1"/>
  <c r="J65" i="9"/>
  <c r="H65" i="9"/>
  <c r="K65" i="9" s="1"/>
  <c r="J64" i="9"/>
  <c r="J63" i="9"/>
  <c r="J62" i="9"/>
  <c r="J61" i="9"/>
  <c r="J60" i="9"/>
  <c r="J59" i="9"/>
  <c r="J58" i="9"/>
  <c r="J57" i="9"/>
  <c r="H57" i="9"/>
  <c r="K57" i="9" s="1"/>
  <c r="J56" i="9"/>
  <c r="H56" i="9"/>
  <c r="K56" i="9" s="1"/>
  <c r="J55" i="9"/>
  <c r="H55" i="9"/>
  <c r="K55" i="9" s="1"/>
  <c r="J54" i="9"/>
  <c r="H54" i="9"/>
  <c r="K54" i="9" s="1"/>
  <c r="J53" i="9"/>
  <c r="H53" i="9"/>
  <c r="K53" i="9" s="1"/>
  <c r="J52" i="9"/>
  <c r="H52" i="9"/>
  <c r="K52" i="9" s="1"/>
  <c r="J51" i="9"/>
  <c r="H51" i="9"/>
  <c r="K51" i="9" s="1"/>
  <c r="J50" i="9"/>
  <c r="H50" i="9"/>
  <c r="K50" i="9" s="1"/>
  <c r="J49" i="9"/>
  <c r="H49" i="9"/>
  <c r="K49" i="9" s="1"/>
  <c r="J48" i="9"/>
  <c r="H48" i="9"/>
  <c r="K48" i="9" s="1"/>
  <c r="J47" i="9"/>
  <c r="H47" i="9"/>
  <c r="K47" i="9" s="1"/>
  <c r="J46" i="9"/>
  <c r="H46" i="9"/>
  <c r="K46" i="9" s="1"/>
  <c r="J45" i="9"/>
  <c r="H45" i="9"/>
  <c r="K45" i="9" s="1"/>
  <c r="J44" i="9"/>
  <c r="H44" i="9"/>
  <c r="K44" i="9" s="1"/>
  <c r="J43" i="9"/>
  <c r="H43" i="9"/>
  <c r="K43" i="9" s="1"/>
  <c r="J33" i="9"/>
  <c r="H33" i="9"/>
  <c r="K33" i="9" s="1"/>
  <c r="J32" i="9"/>
  <c r="H32" i="9"/>
  <c r="K32" i="9" s="1"/>
  <c r="J31" i="9"/>
  <c r="H31" i="9"/>
  <c r="K31" i="9" s="1"/>
  <c r="J28" i="9"/>
  <c r="H28" i="9"/>
  <c r="J27" i="9"/>
  <c r="H27" i="9"/>
  <c r="J26" i="9"/>
  <c r="H26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66" i="18"/>
  <c r="H66" i="18"/>
  <c r="K66" i="18" s="1"/>
  <c r="J65" i="18"/>
  <c r="H65" i="18"/>
  <c r="K65" i="18" s="1"/>
  <c r="J64" i="18"/>
  <c r="J63" i="18"/>
  <c r="J62" i="18"/>
  <c r="J61" i="18"/>
  <c r="J60" i="18"/>
  <c r="J59" i="18"/>
  <c r="J58" i="18"/>
  <c r="J57" i="18"/>
  <c r="H57" i="18"/>
  <c r="K57" i="18" s="1"/>
  <c r="J56" i="18"/>
  <c r="H56" i="18"/>
  <c r="K56" i="18" s="1"/>
  <c r="J55" i="18"/>
  <c r="H55" i="18"/>
  <c r="K55" i="18" s="1"/>
  <c r="J54" i="18"/>
  <c r="H54" i="18"/>
  <c r="K54" i="18" s="1"/>
  <c r="J53" i="18"/>
  <c r="H53" i="18"/>
  <c r="K53" i="18" s="1"/>
  <c r="J52" i="18"/>
  <c r="H52" i="18"/>
  <c r="K52" i="18" s="1"/>
  <c r="J51" i="18"/>
  <c r="H51" i="18"/>
  <c r="K51" i="18" s="1"/>
  <c r="J50" i="18"/>
  <c r="H50" i="18"/>
  <c r="K50" i="18" s="1"/>
  <c r="J49" i="18"/>
  <c r="H49" i="18"/>
  <c r="K49" i="18" s="1"/>
  <c r="J48" i="18"/>
  <c r="H48" i="18"/>
  <c r="K48" i="18" s="1"/>
  <c r="J47" i="18"/>
  <c r="H47" i="18"/>
  <c r="K47" i="18" s="1"/>
  <c r="J46" i="18"/>
  <c r="H46" i="18"/>
  <c r="K46" i="18" s="1"/>
  <c r="J45" i="18"/>
  <c r="H45" i="18"/>
  <c r="K45" i="18" s="1"/>
  <c r="J44" i="18"/>
  <c r="H44" i="18"/>
  <c r="K44" i="18" s="1"/>
  <c r="J43" i="18"/>
  <c r="H43" i="18"/>
  <c r="K43" i="18" s="1"/>
  <c r="J33" i="18"/>
  <c r="H33" i="18"/>
  <c r="K33" i="18" s="1"/>
  <c r="J32" i="18"/>
  <c r="H32" i="18"/>
  <c r="K32" i="18" s="1"/>
  <c r="J31" i="18"/>
  <c r="H31" i="18"/>
  <c r="K31" i="18" s="1"/>
  <c r="J28" i="18"/>
  <c r="H28" i="18"/>
  <c r="J27" i="18"/>
  <c r="H27" i="18"/>
  <c r="J26" i="18"/>
  <c r="H26" i="18"/>
  <c r="J23" i="18"/>
  <c r="H23" i="18"/>
  <c r="J22" i="18"/>
  <c r="H22" i="18"/>
  <c r="J21" i="18"/>
  <c r="H21" i="18"/>
  <c r="J20" i="18"/>
  <c r="H20" i="18"/>
  <c r="J19" i="18"/>
  <c r="H19" i="18"/>
  <c r="J18" i="18"/>
  <c r="H18" i="18"/>
  <c r="J17" i="18"/>
  <c r="H17" i="18"/>
  <c r="J16" i="18"/>
  <c r="H16" i="18"/>
  <c r="J15" i="18"/>
  <c r="H15" i="18"/>
  <c r="J14" i="18"/>
  <c r="H14" i="18"/>
  <c r="J49" i="25"/>
  <c r="H49" i="25"/>
  <c r="K49" i="25" s="1"/>
  <c r="J48" i="25"/>
  <c r="H48" i="25"/>
  <c r="K48" i="25" s="1"/>
  <c r="J47" i="25"/>
  <c r="J46" i="25"/>
  <c r="J45" i="25"/>
  <c r="J44" i="25"/>
  <c r="J43" i="25"/>
  <c r="J42" i="25"/>
  <c r="J41" i="25"/>
  <c r="J40" i="25"/>
  <c r="H40" i="25"/>
  <c r="K40" i="25" s="1"/>
  <c r="J39" i="25"/>
  <c r="H39" i="25"/>
  <c r="K39" i="25" s="1"/>
  <c r="J38" i="25"/>
  <c r="H38" i="25"/>
  <c r="K38" i="25" s="1"/>
  <c r="J37" i="25"/>
  <c r="H37" i="25"/>
  <c r="K37" i="25" s="1"/>
  <c r="J36" i="25"/>
  <c r="H36" i="25"/>
  <c r="K36" i="25" s="1"/>
  <c r="J35" i="25"/>
  <c r="H35" i="25"/>
  <c r="K35" i="25" s="1"/>
  <c r="H34" i="25"/>
  <c r="H33" i="25"/>
  <c r="H32" i="25"/>
  <c r="H31" i="25"/>
  <c r="H30" i="25"/>
  <c r="J29" i="25"/>
  <c r="H29" i="25"/>
  <c r="K29" i="25" s="1"/>
  <c r="J28" i="25"/>
  <c r="H28" i="25"/>
  <c r="K28" i="25" s="1"/>
  <c r="J27" i="25"/>
  <c r="H27" i="25"/>
  <c r="K27" i="25" s="1"/>
  <c r="J26" i="25"/>
  <c r="H26" i="25"/>
  <c r="K26" i="25" s="1"/>
  <c r="J16" i="25"/>
  <c r="H16" i="25"/>
  <c r="K16" i="25" s="1"/>
  <c r="J15" i="25"/>
  <c r="H15" i="25"/>
  <c r="K15" i="25" s="1"/>
  <c r="J14" i="25"/>
  <c r="H14" i="25"/>
  <c r="K14" i="25" s="1"/>
  <c r="J66" i="12"/>
  <c r="H66" i="12"/>
  <c r="K66" i="12" s="1"/>
  <c r="J65" i="12"/>
  <c r="H65" i="12"/>
  <c r="K65" i="12" s="1"/>
  <c r="J64" i="12"/>
  <c r="J63" i="12"/>
  <c r="J62" i="12"/>
  <c r="J61" i="12"/>
  <c r="J60" i="12"/>
  <c r="J59" i="12"/>
  <c r="J58" i="12"/>
  <c r="J57" i="12"/>
  <c r="H57" i="12"/>
  <c r="K57" i="12" s="1"/>
  <c r="J56" i="12"/>
  <c r="H56" i="12"/>
  <c r="K56" i="12" s="1"/>
  <c r="J55" i="12"/>
  <c r="H55" i="12"/>
  <c r="K55" i="12" s="1"/>
  <c r="J54" i="12"/>
  <c r="H54" i="12"/>
  <c r="K54" i="12" s="1"/>
  <c r="J53" i="12"/>
  <c r="H53" i="12"/>
  <c r="K53" i="12" s="1"/>
  <c r="J52" i="12"/>
  <c r="H52" i="12"/>
  <c r="K52" i="12" s="1"/>
  <c r="J51" i="12"/>
  <c r="H51" i="12"/>
  <c r="K51" i="12" s="1"/>
  <c r="J50" i="12"/>
  <c r="H50" i="12"/>
  <c r="K50" i="12" s="1"/>
  <c r="J49" i="12"/>
  <c r="H49" i="12"/>
  <c r="K49" i="12" s="1"/>
  <c r="J48" i="12"/>
  <c r="H48" i="12"/>
  <c r="K48" i="12" s="1"/>
  <c r="J47" i="12"/>
  <c r="H47" i="12"/>
  <c r="K47" i="12" s="1"/>
  <c r="J46" i="12"/>
  <c r="H46" i="12"/>
  <c r="K46" i="12" s="1"/>
  <c r="J45" i="12"/>
  <c r="H45" i="12"/>
  <c r="K45" i="12" s="1"/>
  <c r="J44" i="12"/>
  <c r="H44" i="12"/>
  <c r="K44" i="12" s="1"/>
  <c r="J43" i="12"/>
  <c r="H43" i="12"/>
  <c r="K43" i="12" s="1"/>
  <c r="J33" i="12"/>
  <c r="H33" i="12"/>
  <c r="K33" i="12" s="1"/>
  <c r="J32" i="12"/>
  <c r="H32" i="12"/>
  <c r="K32" i="12" s="1"/>
  <c r="J31" i="12"/>
  <c r="H31" i="12"/>
  <c r="K31" i="12" s="1"/>
  <c r="J28" i="12"/>
  <c r="H28" i="12"/>
  <c r="J27" i="12"/>
  <c r="H27" i="12"/>
  <c r="J26" i="12"/>
  <c r="H26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66" i="14"/>
  <c r="H66" i="14"/>
  <c r="K66" i="14" s="1"/>
  <c r="J65" i="14"/>
  <c r="H65" i="14"/>
  <c r="K65" i="14" s="1"/>
  <c r="J64" i="14"/>
  <c r="J63" i="14"/>
  <c r="J62" i="14"/>
  <c r="J61" i="14"/>
  <c r="J60" i="14"/>
  <c r="J59" i="14"/>
  <c r="J58" i="14"/>
  <c r="J57" i="14"/>
  <c r="H57" i="14"/>
  <c r="K57" i="14" s="1"/>
  <c r="J56" i="14"/>
  <c r="H56" i="14"/>
  <c r="K56" i="14" s="1"/>
  <c r="J55" i="14"/>
  <c r="H55" i="14"/>
  <c r="K55" i="14" s="1"/>
  <c r="J54" i="14"/>
  <c r="H54" i="14"/>
  <c r="K54" i="14" s="1"/>
  <c r="J53" i="14"/>
  <c r="H53" i="14"/>
  <c r="K53" i="14" s="1"/>
  <c r="J52" i="14"/>
  <c r="H52" i="14"/>
  <c r="K52" i="14" s="1"/>
  <c r="J51" i="14"/>
  <c r="H51" i="14"/>
  <c r="K51" i="14" s="1"/>
  <c r="J50" i="14"/>
  <c r="H50" i="14"/>
  <c r="K50" i="14" s="1"/>
  <c r="J49" i="14"/>
  <c r="H49" i="14"/>
  <c r="K49" i="14" s="1"/>
  <c r="J48" i="14"/>
  <c r="H48" i="14"/>
  <c r="K48" i="14" s="1"/>
  <c r="J47" i="14"/>
  <c r="H47" i="14"/>
  <c r="K47" i="14" s="1"/>
  <c r="J46" i="14"/>
  <c r="H46" i="14"/>
  <c r="K46" i="14" s="1"/>
  <c r="J45" i="14"/>
  <c r="H45" i="14"/>
  <c r="K45" i="14" s="1"/>
  <c r="J44" i="14"/>
  <c r="H44" i="14"/>
  <c r="K44" i="14" s="1"/>
  <c r="J43" i="14"/>
  <c r="H43" i="14"/>
  <c r="K43" i="14" s="1"/>
  <c r="J33" i="14"/>
  <c r="H33" i="14"/>
  <c r="K33" i="14" s="1"/>
  <c r="J32" i="14"/>
  <c r="H32" i="14"/>
  <c r="K32" i="14" s="1"/>
  <c r="J31" i="14"/>
  <c r="H31" i="14"/>
  <c r="K31" i="14" s="1"/>
  <c r="J28" i="14"/>
  <c r="H28" i="14"/>
  <c r="J27" i="14"/>
  <c r="H27" i="14"/>
  <c r="J26" i="14"/>
  <c r="H26" i="14"/>
  <c r="J23" i="14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J16" i="14"/>
  <c r="H16" i="14"/>
  <c r="J15" i="14"/>
  <c r="H15" i="14"/>
  <c r="J14" i="14"/>
  <c r="H14" i="14"/>
  <c r="J64" i="22"/>
  <c r="H64" i="22"/>
  <c r="K64" i="22" s="1"/>
  <c r="J63" i="22"/>
  <c r="H63" i="22"/>
  <c r="K63" i="22" s="1"/>
  <c r="J62" i="22"/>
  <c r="J61" i="22"/>
  <c r="J60" i="22"/>
  <c r="J59" i="22"/>
  <c r="J58" i="22"/>
  <c r="J57" i="22"/>
  <c r="J56" i="22"/>
  <c r="J55" i="22"/>
  <c r="H55" i="22"/>
  <c r="K55" i="22" s="1"/>
  <c r="J54" i="22"/>
  <c r="H54" i="22"/>
  <c r="K54" i="22" s="1"/>
  <c r="J53" i="22"/>
  <c r="H53" i="22"/>
  <c r="K53" i="22" s="1"/>
  <c r="J52" i="22"/>
  <c r="H52" i="22"/>
  <c r="K52" i="22" s="1"/>
  <c r="J51" i="22"/>
  <c r="H51" i="22"/>
  <c r="K51" i="22" s="1"/>
  <c r="J50" i="22"/>
  <c r="H50" i="22"/>
  <c r="K50" i="22" s="1"/>
  <c r="J49" i="22"/>
  <c r="H49" i="22"/>
  <c r="K49" i="22" s="1"/>
  <c r="J48" i="22"/>
  <c r="H48" i="22"/>
  <c r="K48" i="22" s="1"/>
  <c r="J47" i="22"/>
  <c r="H47" i="22"/>
  <c r="K47" i="22" s="1"/>
  <c r="J46" i="22"/>
  <c r="H46" i="22"/>
  <c r="K46" i="22" s="1"/>
  <c r="J45" i="22"/>
  <c r="H45" i="22"/>
  <c r="K45" i="22" s="1"/>
  <c r="J44" i="22"/>
  <c r="H44" i="22"/>
  <c r="K44" i="22" s="1"/>
  <c r="J43" i="22"/>
  <c r="H43" i="22"/>
  <c r="K43" i="22" s="1"/>
  <c r="J42" i="22"/>
  <c r="H42" i="22"/>
  <c r="K42" i="22" s="1"/>
  <c r="J41" i="22"/>
  <c r="H41" i="22"/>
  <c r="K41" i="22" s="1"/>
  <c r="J31" i="22"/>
  <c r="H31" i="22"/>
  <c r="K31" i="22" s="1"/>
  <c r="J30" i="22"/>
  <c r="H30" i="22"/>
  <c r="K30" i="22" s="1"/>
  <c r="J29" i="22"/>
  <c r="H29" i="22"/>
  <c r="K29" i="22" s="1"/>
  <c r="J26" i="22"/>
  <c r="H26" i="22"/>
  <c r="J25" i="22"/>
  <c r="H25" i="22"/>
  <c r="J24" i="22"/>
  <c r="H24" i="22"/>
  <c r="J21" i="22"/>
  <c r="H21" i="22"/>
  <c r="J20" i="22"/>
  <c r="H20" i="22"/>
  <c r="J19" i="22"/>
  <c r="H19" i="22"/>
  <c r="J18" i="22"/>
  <c r="H18" i="22"/>
  <c r="J17" i="22"/>
  <c r="H17" i="22"/>
  <c r="J16" i="22"/>
  <c r="H16" i="22"/>
  <c r="J15" i="22"/>
  <c r="H15" i="22"/>
  <c r="J14" i="22"/>
  <c r="H14" i="22"/>
  <c r="H49" i="16"/>
  <c r="H48" i="16"/>
  <c r="J47" i="16"/>
  <c r="J46" i="16"/>
  <c r="J45" i="16"/>
  <c r="J44" i="16"/>
  <c r="J43" i="16"/>
  <c r="J42" i="16"/>
  <c r="J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J26" i="16"/>
  <c r="H26" i="16"/>
  <c r="K26" i="16" s="1"/>
  <c r="J16" i="16"/>
  <c r="H16" i="16"/>
  <c r="K16" i="16" s="1"/>
  <c r="J15" i="16"/>
  <c r="H15" i="16"/>
  <c r="K15" i="16" s="1"/>
  <c r="J14" i="16"/>
  <c r="H14" i="16"/>
  <c r="K14" i="16" s="1"/>
  <c r="J64" i="21"/>
  <c r="H64" i="21"/>
  <c r="K64" i="21" s="1"/>
  <c r="J63" i="21"/>
  <c r="H63" i="21"/>
  <c r="K63" i="21" s="1"/>
  <c r="J62" i="21"/>
  <c r="J61" i="21"/>
  <c r="J60" i="21"/>
  <c r="J59" i="21"/>
  <c r="J58" i="21"/>
  <c r="J57" i="21"/>
  <c r="J56" i="21"/>
  <c r="J55" i="21"/>
  <c r="H55" i="21"/>
  <c r="K55" i="21" s="1"/>
  <c r="J54" i="21"/>
  <c r="H54" i="21"/>
  <c r="K54" i="21" s="1"/>
  <c r="J53" i="21"/>
  <c r="H53" i="21"/>
  <c r="K53" i="21" s="1"/>
  <c r="J52" i="21"/>
  <c r="H52" i="21"/>
  <c r="K52" i="21" s="1"/>
  <c r="J51" i="21"/>
  <c r="H51" i="21"/>
  <c r="K51" i="21" s="1"/>
  <c r="J50" i="21"/>
  <c r="H50" i="21"/>
  <c r="K50" i="21" s="1"/>
  <c r="J49" i="21"/>
  <c r="H49" i="21"/>
  <c r="K49" i="21" s="1"/>
  <c r="J48" i="21"/>
  <c r="H48" i="21"/>
  <c r="K48" i="21" s="1"/>
  <c r="J47" i="21"/>
  <c r="H47" i="21"/>
  <c r="K47" i="21" s="1"/>
  <c r="J46" i="21"/>
  <c r="H46" i="21"/>
  <c r="K46" i="21" s="1"/>
  <c r="J45" i="21"/>
  <c r="H45" i="21"/>
  <c r="K45" i="21" s="1"/>
  <c r="J44" i="21"/>
  <c r="H44" i="21"/>
  <c r="K44" i="21" s="1"/>
  <c r="J43" i="21"/>
  <c r="H43" i="21"/>
  <c r="K43" i="21" s="1"/>
  <c r="J42" i="21"/>
  <c r="H42" i="21"/>
  <c r="K42" i="21" s="1"/>
  <c r="J41" i="21"/>
  <c r="H41" i="21"/>
  <c r="K41" i="21" s="1"/>
  <c r="J31" i="21"/>
  <c r="H31" i="21"/>
  <c r="K31" i="21" s="1"/>
  <c r="J30" i="21"/>
  <c r="H30" i="21"/>
  <c r="K30" i="21" s="1"/>
  <c r="J29" i="21"/>
  <c r="H29" i="21"/>
  <c r="K29" i="21" s="1"/>
  <c r="J26" i="21"/>
  <c r="H26" i="21"/>
  <c r="J25" i="21"/>
  <c r="H25" i="21"/>
  <c r="J24" i="21"/>
  <c r="H24" i="21"/>
  <c r="J21" i="21"/>
  <c r="H21" i="21"/>
  <c r="J20" i="21"/>
  <c r="H20" i="21"/>
  <c r="J19" i="21"/>
  <c r="H19" i="21"/>
  <c r="J18" i="21"/>
  <c r="H18" i="21"/>
  <c r="J17" i="21"/>
  <c r="H17" i="21"/>
  <c r="J16" i="21"/>
  <c r="H16" i="21"/>
  <c r="J15" i="21"/>
  <c r="H15" i="21"/>
  <c r="J14" i="21"/>
  <c r="H14" i="21"/>
  <c r="J68" i="17"/>
  <c r="H68" i="17"/>
  <c r="J67" i="17"/>
  <c r="H67" i="17"/>
  <c r="J66" i="17"/>
  <c r="J65" i="17"/>
  <c r="J64" i="17"/>
  <c r="J63" i="17"/>
  <c r="J62" i="17"/>
  <c r="J61" i="17"/>
  <c r="J60" i="17"/>
  <c r="J59" i="17"/>
  <c r="H59" i="17"/>
  <c r="J58" i="17"/>
  <c r="H58" i="17"/>
  <c r="J57" i="17"/>
  <c r="H57" i="17"/>
  <c r="J56" i="17"/>
  <c r="H56" i="17"/>
  <c r="J55" i="17"/>
  <c r="H55" i="17"/>
  <c r="J54" i="17"/>
  <c r="H54" i="17"/>
  <c r="J53" i="17"/>
  <c r="H53" i="17"/>
  <c r="J52" i="17"/>
  <c r="H52" i="17"/>
  <c r="J51" i="17"/>
  <c r="H51" i="17"/>
  <c r="J50" i="17"/>
  <c r="H50" i="17"/>
  <c r="J49" i="17"/>
  <c r="H49" i="17"/>
  <c r="J48" i="17"/>
  <c r="H48" i="17"/>
  <c r="J47" i="17"/>
  <c r="H47" i="17"/>
  <c r="J46" i="17"/>
  <c r="H46" i="17"/>
  <c r="J45" i="17"/>
  <c r="H45" i="17"/>
  <c r="J35" i="17"/>
  <c r="H35" i="17"/>
  <c r="J34" i="17"/>
  <c r="H34" i="17"/>
  <c r="J33" i="17"/>
  <c r="H33" i="17"/>
  <c r="J30" i="17"/>
  <c r="H30" i="17"/>
  <c r="J29" i="17"/>
  <c r="H29" i="17"/>
  <c r="J28" i="17"/>
  <c r="H28" i="17"/>
  <c r="J25" i="17"/>
  <c r="H25" i="17"/>
  <c r="J24" i="17"/>
  <c r="H24" i="17"/>
  <c r="J23" i="17"/>
  <c r="H23" i="17"/>
  <c r="J22" i="17"/>
  <c r="H22" i="17"/>
  <c r="J17" i="17"/>
  <c r="H17" i="17"/>
  <c r="J16" i="17"/>
  <c r="H16" i="17"/>
  <c r="J15" i="17"/>
  <c r="H15" i="17"/>
  <c r="J14" i="17"/>
  <c r="H14" i="17"/>
  <c r="J66" i="4"/>
  <c r="H66" i="4"/>
  <c r="K66" i="4" s="1"/>
  <c r="J65" i="4"/>
  <c r="H65" i="4"/>
  <c r="K65" i="4" s="1"/>
  <c r="J64" i="4"/>
  <c r="J63" i="4"/>
  <c r="J62" i="4"/>
  <c r="J61" i="4"/>
  <c r="J60" i="4"/>
  <c r="J59" i="4"/>
  <c r="J58" i="4"/>
  <c r="J57" i="4"/>
  <c r="H57" i="4"/>
  <c r="K57" i="4" s="1"/>
  <c r="J56" i="4"/>
  <c r="H56" i="4"/>
  <c r="K56" i="4" s="1"/>
  <c r="J55" i="4"/>
  <c r="H55" i="4"/>
  <c r="K55" i="4" s="1"/>
  <c r="J54" i="4"/>
  <c r="H54" i="4"/>
  <c r="K54" i="4" s="1"/>
  <c r="J53" i="4"/>
  <c r="H53" i="4"/>
  <c r="K53" i="4" s="1"/>
  <c r="J52" i="4"/>
  <c r="H52" i="4"/>
  <c r="K52" i="4" s="1"/>
  <c r="J51" i="4"/>
  <c r="H51" i="4"/>
  <c r="K51" i="4" s="1"/>
  <c r="J50" i="4"/>
  <c r="H50" i="4"/>
  <c r="K50" i="4" s="1"/>
  <c r="J49" i="4"/>
  <c r="H49" i="4"/>
  <c r="K49" i="4" s="1"/>
  <c r="J48" i="4"/>
  <c r="H48" i="4"/>
  <c r="K48" i="4" s="1"/>
  <c r="J47" i="4"/>
  <c r="H47" i="4"/>
  <c r="K47" i="4" s="1"/>
  <c r="J46" i="4"/>
  <c r="H46" i="4"/>
  <c r="K46" i="4" s="1"/>
  <c r="J45" i="4"/>
  <c r="H45" i="4"/>
  <c r="K45" i="4" s="1"/>
  <c r="J44" i="4"/>
  <c r="H44" i="4"/>
  <c r="K44" i="4" s="1"/>
  <c r="J43" i="4"/>
  <c r="H43" i="4"/>
  <c r="K43" i="4" s="1"/>
  <c r="J33" i="4"/>
  <c r="H33" i="4"/>
  <c r="K33" i="4" s="1"/>
  <c r="J32" i="4"/>
  <c r="H32" i="4"/>
  <c r="K32" i="4" s="1"/>
  <c r="J31" i="4"/>
  <c r="H31" i="4"/>
  <c r="K31" i="4" s="1"/>
  <c r="J28" i="4"/>
  <c r="H28" i="4"/>
  <c r="J27" i="4"/>
  <c r="H27" i="4"/>
  <c r="J26" i="4"/>
  <c r="H26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45" i="29"/>
  <c r="H45" i="29"/>
  <c r="K45" i="29" s="1"/>
  <c r="J44" i="29"/>
  <c r="H44" i="29"/>
  <c r="K44" i="29" s="1"/>
  <c r="J43" i="29"/>
  <c r="J42" i="29"/>
  <c r="J41" i="29"/>
  <c r="J40" i="29"/>
  <c r="J39" i="29"/>
  <c r="J38" i="29"/>
  <c r="J37" i="29"/>
  <c r="J36" i="29"/>
  <c r="H36" i="29"/>
  <c r="K36" i="29" s="1"/>
  <c r="J35" i="29"/>
  <c r="H35" i="29"/>
  <c r="K35" i="29" s="1"/>
  <c r="J34" i="29"/>
  <c r="H34" i="29"/>
  <c r="K34" i="29" s="1"/>
  <c r="J33" i="29"/>
  <c r="H33" i="29"/>
  <c r="K33" i="29" s="1"/>
  <c r="J32" i="29"/>
  <c r="H32" i="29"/>
  <c r="K32" i="29" s="1"/>
  <c r="J31" i="29"/>
  <c r="H31" i="29"/>
  <c r="K31" i="29" s="1"/>
  <c r="J30" i="29"/>
  <c r="H30" i="29"/>
  <c r="K30" i="29" s="1"/>
  <c r="J29" i="29"/>
  <c r="H29" i="29"/>
  <c r="K29" i="29" s="1"/>
  <c r="J28" i="29"/>
  <c r="H28" i="29"/>
  <c r="K28" i="29" s="1"/>
  <c r="J27" i="29"/>
  <c r="H27" i="29"/>
  <c r="K27" i="29" s="1"/>
  <c r="J26" i="29"/>
  <c r="H26" i="29"/>
  <c r="K26" i="29" s="1"/>
  <c r="J25" i="29"/>
  <c r="H25" i="29"/>
  <c r="K25" i="29" s="1"/>
  <c r="J24" i="29"/>
  <c r="H24" i="29"/>
  <c r="K24" i="29" s="1"/>
  <c r="J23" i="29"/>
  <c r="H23" i="29"/>
  <c r="K23" i="29" s="1"/>
  <c r="J22" i="29"/>
  <c r="H22" i="29"/>
  <c r="J16" i="29"/>
  <c r="H16" i="29"/>
  <c r="J15" i="29"/>
  <c r="H15" i="29"/>
  <c r="J14" i="29"/>
  <c r="H14" i="29"/>
  <c r="J64" i="5"/>
  <c r="H64" i="5"/>
  <c r="K64" i="5" s="1"/>
  <c r="J63" i="5"/>
  <c r="H63" i="5"/>
  <c r="K63" i="5" s="1"/>
  <c r="J62" i="5"/>
  <c r="J61" i="5"/>
  <c r="J60" i="5"/>
  <c r="J59" i="5"/>
  <c r="J58" i="5"/>
  <c r="J57" i="5"/>
  <c r="J56" i="5"/>
  <c r="J55" i="5"/>
  <c r="H55" i="5"/>
  <c r="K55" i="5" s="1"/>
  <c r="J54" i="5"/>
  <c r="H54" i="5"/>
  <c r="K54" i="5" s="1"/>
  <c r="J53" i="5"/>
  <c r="H53" i="5"/>
  <c r="K53" i="5" s="1"/>
  <c r="J52" i="5"/>
  <c r="H52" i="5"/>
  <c r="K52" i="5" s="1"/>
  <c r="J51" i="5"/>
  <c r="H51" i="5"/>
  <c r="K51" i="5" s="1"/>
  <c r="J50" i="5"/>
  <c r="H50" i="5"/>
  <c r="K50" i="5" s="1"/>
  <c r="J49" i="5"/>
  <c r="H49" i="5"/>
  <c r="K49" i="5" s="1"/>
  <c r="J48" i="5"/>
  <c r="H48" i="5"/>
  <c r="K48" i="5" s="1"/>
  <c r="J47" i="5"/>
  <c r="H47" i="5"/>
  <c r="K47" i="5" s="1"/>
  <c r="J46" i="5"/>
  <c r="H46" i="5"/>
  <c r="K46" i="5" s="1"/>
  <c r="J45" i="5"/>
  <c r="H45" i="5"/>
  <c r="K45" i="5" s="1"/>
  <c r="J44" i="5"/>
  <c r="H44" i="5"/>
  <c r="K44" i="5" s="1"/>
  <c r="J43" i="5"/>
  <c r="H43" i="5"/>
  <c r="K43" i="5" s="1"/>
  <c r="J42" i="5"/>
  <c r="H42" i="5"/>
  <c r="K42" i="5" s="1"/>
  <c r="J41" i="5"/>
  <c r="H41" i="5"/>
  <c r="K41" i="5" s="1"/>
  <c r="J31" i="5"/>
  <c r="H31" i="5"/>
  <c r="K31" i="5" s="1"/>
  <c r="J30" i="5"/>
  <c r="H30" i="5"/>
  <c r="K30" i="5" s="1"/>
  <c r="J29" i="5"/>
  <c r="H29" i="5"/>
  <c r="K29" i="5" s="1"/>
  <c r="J26" i="5"/>
  <c r="H26" i="5"/>
  <c r="J25" i="5"/>
  <c r="H25" i="5"/>
  <c r="J24" i="5"/>
  <c r="H24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H15" i="5"/>
  <c r="J14" i="5"/>
  <c r="H14" i="5"/>
  <c r="J30" i="24"/>
  <c r="H30" i="24"/>
  <c r="J29" i="24"/>
  <c r="H29" i="24"/>
  <c r="J28" i="24"/>
  <c r="H28" i="24"/>
  <c r="J25" i="24"/>
  <c r="H25" i="24"/>
  <c r="J24" i="24"/>
  <c r="H24" i="24"/>
  <c r="J23" i="24"/>
  <c r="H23" i="24"/>
  <c r="J22" i="24"/>
  <c r="H22" i="24"/>
  <c r="J17" i="24"/>
  <c r="H17" i="24"/>
  <c r="J16" i="24"/>
  <c r="H16" i="24"/>
  <c r="J15" i="24"/>
  <c r="H15" i="24"/>
  <c r="J14" i="24"/>
  <c r="H14" i="24"/>
  <c r="J66" i="19"/>
  <c r="H66" i="19"/>
  <c r="K66" i="19" s="1"/>
  <c r="J65" i="19"/>
  <c r="H65" i="19"/>
  <c r="K65" i="19" s="1"/>
  <c r="J64" i="19"/>
  <c r="J63" i="19"/>
  <c r="J62" i="19"/>
  <c r="J61" i="19"/>
  <c r="J60" i="19"/>
  <c r="J59" i="19"/>
  <c r="J58" i="19"/>
  <c r="J57" i="19"/>
  <c r="H57" i="19"/>
  <c r="K57" i="19" s="1"/>
  <c r="J56" i="19"/>
  <c r="H56" i="19"/>
  <c r="K56" i="19" s="1"/>
  <c r="J55" i="19"/>
  <c r="H55" i="19"/>
  <c r="K55" i="19" s="1"/>
  <c r="J54" i="19"/>
  <c r="H54" i="19"/>
  <c r="K54" i="19" s="1"/>
  <c r="J53" i="19"/>
  <c r="H53" i="19"/>
  <c r="K53" i="19" s="1"/>
  <c r="J52" i="19"/>
  <c r="H52" i="19"/>
  <c r="K52" i="19" s="1"/>
  <c r="J51" i="19"/>
  <c r="H51" i="19"/>
  <c r="K51" i="19" s="1"/>
  <c r="J50" i="19"/>
  <c r="H50" i="19"/>
  <c r="K50" i="19" s="1"/>
  <c r="J49" i="19"/>
  <c r="H49" i="19"/>
  <c r="K49" i="19" s="1"/>
  <c r="J48" i="19"/>
  <c r="H48" i="19"/>
  <c r="K48" i="19" s="1"/>
  <c r="J47" i="19"/>
  <c r="H47" i="19"/>
  <c r="K47" i="19" s="1"/>
  <c r="J46" i="19"/>
  <c r="H46" i="19"/>
  <c r="K46" i="19" s="1"/>
  <c r="J45" i="19"/>
  <c r="H45" i="19"/>
  <c r="K45" i="19" s="1"/>
  <c r="J44" i="19"/>
  <c r="H44" i="19"/>
  <c r="K44" i="19" s="1"/>
  <c r="J43" i="19"/>
  <c r="H43" i="19"/>
  <c r="K43" i="19" s="1"/>
  <c r="J33" i="19"/>
  <c r="H33" i="19"/>
  <c r="K33" i="19" s="1"/>
  <c r="J32" i="19"/>
  <c r="H32" i="19"/>
  <c r="K32" i="19" s="1"/>
  <c r="J31" i="19"/>
  <c r="H31" i="19"/>
  <c r="K31" i="19" s="1"/>
  <c r="J28" i="19"/>
  <c r="H28" i="19"/>
  <c r="J27" i="19"/>
  <c r="H27" i="19"/>
  <c r="J26" i="19"/>
  <c r="H26" i="19"/>
  <c r="J23" i="19"/>
  <c r="H23" i="19"/>
  <c r="J22" i="19"/>
  <c r="H22" i="19"/>
  <c r="J21" i="19"/>
  <c r="H21" i="19"/>
  <c r="J20" i="19"/>
  <c r="H20" i="19"/>
  <c r="J19" i="19"/>
  <c r="H19" i="19"/>
  <c r="J18" i="19"/>
  <c r="H18" i="19"/>
  <c r="J17" i="19"/>
  <c r="H17" i="19"/>
  <c r="J16" i="19"/>
  <c r="H16" i="19"/>
  <c r="J15" i="19"/>
  <c r="H15" i="19"/>
  <c r="J14" i="19"/>
  <c r="H14" i="19"/>
  <c r="J28" i="28"/>
  <c r="H28" i="28"/>
  <c r="J27" i="28"/>
  <c r="H27" i="28"/>
  <c r="J26" i="28"/>
  <c r="H26" i="28"/>
  <c r="J23" i="28"/>
  <c r="H23" i="28"/>
  <c r="J22" i="28"/>
  <c r="H22" i="28"/>
  <c r="J21" i="28"/>
  <c r="H21" i="28"/>
  <c r="J20" i="28"/>
  <c r="H20" i="28"/>
  <c r="J19" i="28"/>
  <c r="H19" i="28"/>
  <c r="J18" i="28"/>
  <c r="H18" i="28"/>
  <c r="J17" i="28"/>
  <c r="H17" i="28"/>
  <c r="J16" i="28"/>
  <c r="H16" i="28"/>
  <c r="J15" i="28"/>
  <c r="H15" i="28"/>
  <c r="J14" i="28"/>
  <c r="H14" i="28"/>
  <c r="J68" i="13"/>
  <c r="H68" i="13"/>
  <c r="J67" i="13"/>
  <c r="H67" i="13"/>
  <c r="J66" i="13"/>
  <c r="J65" i="13"/>
  <c r="J64" i="13"/>
  <c r="J63" i="13"/>
  <c r="J62" i="13"/>
  <c r="J61" i="13"/>
  <c r="J60" i="13"/>
  <c r="J59" i="13"/>
  <c r="H59" i="13"/>
  <c r="J58" i="13"/>
  <c r="H58" i="13"/>
  <c r="J57" i="13"/>
  <c r="H57" i="13"/>
  <c r="J56" i="13"/>
  <c r="H56" i="13"/>
  <c r="J55" i="13"/>
  <c r="H55" i="13"/>
  <c r="J54" i="13"/>
  <c r="H54" i="13"/>
  <c r="J53" i="13"/>
  <c r="H53" i="13"/>
  <c r="J52" i="13"/>
  <c r="H52" i="13"/>
  <c r="J51" i="13"/>
  <c r="H51" i="13"/>
  <c r="J50" i="13"/>
  <c r="H50" i="13"/>
  <c r="J49" i="13"/>
  <c r="H49" i="13"/>
  <c r="J48" i="13"/>
  <c r="H48" i="13"/>
  <c r="J47" i="13"/>
  <c r="H47" i="13"/>
  <c r="J46" i="13"/>
  <c r="H46" i="13"/>
  <c r="J45" i="13"/>
  <c r="H45" i="13"/>
  <c r="J35" i="13"/>
  <c r="H35" i="13"/>
  <c r="J34" i="13"/>
  <c r="H34" i="13"/>
  <c r="J33" i="13"/>
  <c r="H33" i="13"/>
  <c r="J30" i="13"/>
  <c r="H30" i="13"/>
  <c r="J29" i="13"/>
  <c r="H29" i="13"/>
  <c r="J28" i="13"/>
  <c r="H28" i="13"/>
  <c r="J25" i="13"/>
  <c r="H25" i="13"/>
  <c r="J24" i="13"/>
  <c r="H24" i="13"/>
  <c r="J23" i="13"/>
  <c r="H23" i="13"/>
  <c r="J22" i="13"/>
  <c r="H22" i="13"/>
  <c r="J17" i="13"/>
  <c r="H17" i="13"/>
  <c r="J16" i="13"/>
  <c r="H16" i="13"/>
  <c r="J15" i="13"/>
  <c r="H15" i="13"/>
  <c r="J14" i="13"/>
  <c r="H14" i="13"/>
  <c r="J64" i="20"/>
  <c r="H64" i="20"/>
  <c r="K64" i="20" s="1"/>
  <c r="J63" i="20"/>
  <c r="H63" i="20"/>
  <c r="K63" i="20" s="1"/>
  <c r="J62" i="20"/>
  <c r="J61" i="20"/>
  <c r="J60" i="20"/>
  <c r="J59" i="20"/>
  <c r="J58" i="20"/>
  <c r="J57" i="20"/>
  <c r="J56" i="20"/>
  <c r="J55" i="20"/>
  <c r="H55" i="20"/>
  <c r="K55" i="20" s="1"/>
  <c r="J54" i="20"/>
  <c r="H54" i="20"/>
  <c r="K54" i="20" s="1"/>
  <c r="J53" i="20"/>
  <c r="H53" i="20"/>
  <c r="K53" i="20" s="1"/>
  <c r="J52" i="20"/>
  <c r="H52" i="20"/>
  <c r="K52" i="20" s="1"/>
  <c r="J51" i="20"/>
  <c r="H51" i="20"/>
  <c r="K51" i="20" s="1"/>
  <c r="J50" i="20"/>
  <c r="H50" i="20"/>
  <c r="K50" i="20" s="1"/>
  <c r="J49" i="20"/>
  <c r="H49" i="20"/>
  <c r="K49" i="20" s="1"/>
  <c r="J48" i="20"/>
  <c r="H48" i="20"/>
  <c r="K48" i="20" s="1"/>
  <c r="J47" i="20"/>
  <c r="H47" i="20"/>
  <c r="K47" i="20" s="1"/>
  <c r="J46" i="20"/>
  <c r="H46" i="20"/>
  <c r="K46" i="20" s="1"/>
  <c r="J45" i="20"/>
  <c r="H45" i="20"/>
  <c r="K45" i="20" s="1"/>
  <c r="J44" i="20"/>
  <c r="H44" i="20"/>
  <c r="K44" i="20" s="1"/>
  <c r="J43" i="20"/>
  <c r="H43" i="20"/>
  <c r="K43" i="20" s="1"/>
  <c r="J42" i="20"/>
  <c r="H42" i="20"/>
  <c r="K42" i="20" s="1"/>
  <c r="J41" i="20"/>
  <c r="H41" i="20"/>
  <c r="K41" i="20" s="1"/>
  <c r="J31" i="20"/>
  <c r="H31" i="20"/>
  <c r="K31" i="20" s="1"/>
  <c r="J30" i="20"/>
  <c r="H30" i="20"/>
  <c r="K30" i="20" s="1"/>
  <c r="J29" i="20"/>
  <c r="H29" i="20"/>
  <c r="K29" i="20" s="1"/>
  <c r="J26" i="20"/>
  <c r="H26" i="20"/>
  <c r="J25" i="20"/>
  <c r="H25" i="20"/>
  <c r="J24" i="20"/>
  <c r="H24" i="20"/>
  <c r="J21" i="20"/>
  <c r="H21" i="20"/>
  <c r="J20" i="20"/>
  <c r="H20" i="20"/>
  <c r="J19" i="20"/>
  <c r="H19" i="20"/>
  <c r="J18" i="20"/>
  <c r="H18" i="20"/>
  <c r="J17" i="20"/>
  <c r="H17" i="20"/>
  <c r="J16" i="20"/>
  <c r="H16" i="20"/>
  <c r="J15" i="20"/>
  <c r="H15" i="20"/>
  <c r="J14" i="20"/>
  <c r="H14" i="20"/>
  <c r="J76" i="11"/>
  <c r="H76" i="11"/>
  <c r="K76" i="11" s="1"/>
  <c r="J75" i="11"/>
  <c r="H75" i="11"/>
  <c r="K75" i="11" s="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H67" i="11"/>
  <c r="J66" i="11"/>
  <c r="H66" i="11"/>
  <c r="K66" i="11" s="1"/>
  <c r="J65" i="11"/>
  <c r="H65" i="11"/>
  <c r="K65" i="11" s="1"/>
  <c r="J64" i="11"/>
  <c r="H64" i="11"/>
  <c r="K64" i="11" s="1"/>
  <c r="J63" i="11"/>
  <c r="H63" i="11"/>
  <c r="K63" i="11" s="1"/>
  <c r="J62" i="11"/>
  <c r="H62" i="11"/>
  <c r="K62" i="11" s="1"/>
  <c r="J61" i="11"/>
  <c r="H61" i="11"/>
  <c r="K61" i="11" s="1"/>
  <c r="J60" i="11"/>
  <c r="H60" i="11"/>
  <c r="K60" i="11" s="1"/>
  <c r="J59" i="11"/>
  <c r="H59" i="11"/>
  <c r="K59" i="11" s="1"/>
  <c r="J58" i="11"/>
  <c r="H58" i="11"/>
  <c r="K58" i="11" s="1"/>
  <c r="J57" i="11"/>
  <c r="H57" i="11"/>
  <c r="K57" i="11" s="1"/>
  <c r="J56" i="11"/>
  <c r="H56" i="11"/>
  <c r="K56" i="11" s="1"/>
  <c r="J55" i="11"/>
  <c r="H55" i="11"/>
  <c r="K55" i="11" s="1"/>
  <c r="J54" i="11"/>
  <c r="H54" i="11"/>
  <c r="K54" i="11" s="1"/>
  <c r="J53" i="11"/>
  <c r="H53" i="11"/>
  <c r="K53" i="11" s="1"/>
  <c r="J43" i="11"/>
  <c r="H43" i="11"/>
  <c r="K43" i="11" s="1"/>
  <c r="J42" i="11"/>
  <c r="H42" i="11"/>
  <c r="K42" i="11" s="1"/>
  <c r="J41" i="11"/>
  <c r="H41" i="11"/>
  <c r="K41" i="11" s="1"/>
  <c r="J38" i="11"/>
  <c r="H38" i="11"/>
  <c r="K38" i="11" s="1"/>
  <c r="J37" i="11"/>
  <c r="H37" i="11"/>
  <c r="K37" i="11" s="1"/>
  <c r="J36" i="11"/>
  <c r="H36" i="11"/>
  <c r="K36" i="11" s="1"/>
  <c r="J33" i="11"/>
  <c r="H33" i="11"/>
  <c r="K33" i="11" s="1"/>
  <c r="J32" i="11"/>
  <c r="H32" i="11"/>
  <c r="K32" i="11" s="1"/>
  <c r="J31" i="11"/>
  <c r="H31" i="11"/>
  <c r="K31" i="11" s="1"/>
  <c r="J20" i="11"/>
  <c r="H20" i="11"/>
  <c r="J19" i="11"/>
  <c r="H19" i="11"/>
  <c r="J18" i="11"/>
  <c r="H18" i="11"/>
  <c r="J17" i="11"/>
  <c r="H17" i="11"/>
  <c r="J16" i="11"/>
  <c r="H16" i="11"/>
  <c r="J15" i="11"/>
  <c r="H15" i="11"/>
  <c r="J14" i="11"/>
  <c r="H14" i="11"/>
  <c r="J66" i="8"/>
  <c r="H66" i="8"/>
  <c r="K66" i="8" s="1"/>
  <c r="J65" i="8"/>
  <c r="H65" i="8"/>
  <c r="K65" i="8" s="1"/>
  <c r="J64" i="8"/>
  <c r="J63" i="8"/>
  <c r="J62" i="8"/>
  <c r="J61" i="8"/>
  <c r="J60" i="8"/>
  <c r="J59" i="8"/>
  <c r="J58" i="8"/>
  <c r="J57" i="8"/>
  <c r="H57" i="8"/>
  <c r="K57" i="8" s="1"/>
  <c r="J56" i="8"/>
  <c r="H56" i="8"/>
  <c r="K56" i="8" s="1"/>
  <c r="J55" i="8"/>
  <c r="H55" i="8"/>
  <c r="K55" i="8" s="1"/>
  <c r="J54" i="8"/>
  <c r="H54" i="8"/>
  <c r="K54" i="8" s="1"/>
  <c r="J53" i="8"/>
  <c r="H53" i="8"/>
  <c r="K53" i="8" s="1"/>
  <c r="J52" i="8"/>
  <c r="H52" i="8"/>
  <c r="K52" i="8" s="1"/>
  <c r="J51" i="8"/>
  <c r="H51" i="8"/>
  <c r="K51" i="8" s="1"/>
  <c r="J50" i="8"/>
  <c r="H50" i="8"/>
  <c r="K50" i="8" s="1"/>
  <c r="J49" i="8"/>
  <c r="H49" i="8"/>
  <c r="K49" i="8" s="1"/>
  <c r="J48" i="8"/>
  <c r="H48" i="8"/>
  <c r="K48" i="8" s="1"/>
  <c r="J47" i="8"/>
  <c r="H47" i="8"/>
  <c r="K47" i="8" s="1"/>
  <c r="J46" i="8"/>
  <c r="H46" i="8"/>
  <c r="K46" i="8" s="1"/>
  <c r="J45" i="8"/>
  <c r="H45" i="8"/>
  <c r="K45" i="8" s="1"/>
  <c r="J44" i="8"/>
  <c r="H44" i="8"/>
  <c r="K44" i="8" s="1"/>
  <c r="J43" i="8"/>
  <c r="H43" i="8"/>
  <c r="K43" i="8" s="1"/>
  <c r="J33" i="8"/>
  <c r="H33" i="8"/>
  <c r="K33" i="8" s="1"/>
  <c r="J32" i="8"/>
  <c r="H32" i="8"/>
  <c r="K32" i="8" s="1"/>
  <c r="J31" i="8"/>
  <c r="H31" i="8"/>
  <c r="K31" i="8" s="1"/>
  <c r="J28" i="8"/>
  <c r="H28" i="8"/>
  <c r="J27" i="8"/>
  <c r="H27" i="8"/>
  <c r="J26" i="8"/>
  <c r="H26" i="8"/>
  <c r="J23" i="8"/>
  <c r="H23" i="8"/>
  <c r="J22" i="8"/>
  <c r="H22" i="8"/>
  <c r="J21" i="8"/>
  <c r="H21" i="8"/>
  <c r="J20" i="8"/>
  <c r="H20" i="8"/>
  <c r="J19" i="8"/>
  <c r="H19" i="8"/>
  <c r="J18" i="8"/>
  <c r="H18" i="8"/>
  <c r="J17" i="8"/>
  <c r="H17" i="8"/>
  <c r="J16" i="8"/>
  <c r="H16" i="8"/>
  <c r="J15" i="8"/>
  <c r="H15" i="8"/>
  <c r="J14" i="8"/>
  <c r="H14" i="8"/>
  <c r="W33" i="12" l="1"/>
  <c r="V33" i="12"/>
  <c r="V44" i="12"/>
  <c r="W44" i="12"/>
  <c r="W56" i="12"/>
  <c r="V56" i="12"/>
  <c r="V65" i="12"/>
  <c r="W65" i="12"/>
  <c r="W32" i="12"/>
  <c r="V32" i="12"/>
  <c r="W43" i="12"/>
  <c r="V43" i="12"/>
  <c r="W47" i="12"/>
  <c r="V47" i="12"/>
  <c r="W51" i="12"/>
  <c r="V51" i="12"/>
  <c r="W55" i="12"/>
  <c r="V55" i="12"/>
  <c r="V48" i="12"/>
  <c r="W48" i="12"/>
  <c r="V52" i="12"/>
  <c r="W52" i="12"/>
  <c r="V31" i="12"/>
  <c r="W31" i="12"/>
  <c r="W46" i="12"/>
  <c r="V46" i="12"/>
  <c r="W50" i="12"/>
  <c r="V50" i="12"/>
  <c r="V54" i="12"/>
  <c r="W54" i="12"/>
  <c r="W45" i="12"/>
  <c r="V45" i="12"/>
  <c r="W49" i="12"/>
  <c r="V49" i="12"/>
  <c r="W53" i="12"/>
  <c r="V53" i="12"/>
  <c r="W57" i="12"/>
  <c r="V57" i="12"/>
  <c r="W66" i="12"/>
  <c r="V66" i="12"/>
  <c r="J66" i="7"/>
  <c r="H66" i="7"/>
  <c r="K66" i="7" s="1"/>
  <c r="J65" i="7"/>
  <c r="H65" i="7"/>
  <c r="K65" i="7" s="1"/>
  <c r="J64" i="7"/>
  <c r="J63" i="7"/>
  <c r="J62" i="7"/>
  <c r="J61" i="7"/>
  <c r="J60" i="7"/>
  <c r="J59" i="7"/>
  <c r="J58" i="7"/>
  <c r="J57" i="7"/>
  <c r="H57" i="7"/>
  <c r="K57" i="7" s="1"/>
  <c r="J56" i="7"/>
  <c r="H56" i="7"/>
  <c r="K56" i="7" s="1"/>
  <c r="J55" i="7"/>
  <c r="H55" i="7"/>
  <c r="K55" i="7" s="1"/>
  <c r="J54" i="7"/>
  <c r="H54" i="7"/>
  <c r="K54" i="7" s="1"/>
  <c r="J53" i="7"/>
  <c r="H53" i="7"/>
  <c r="K53" i="7" s="1"/>
  <c r="J52" i="7"/>
  <c r="H52" i="7"/>
  <c r="K52" i="7" s="1"/>
  <c r="J51" i="7"/>
  <c r="H51" i="7"/>
  <c r="K51" i="7" s="1"/>
  <c r="J50" i="7"/>
  <c r="H50" i="7"/>
  <c r="K50" i="7" s="1"/>
  <c r="J49" i="7"/>
  <c r="H49" i="7"/>
  <c r="K49" i="7" s="1"/>
  <c r="J48" i="7"/>
  <c r="H48" i="7"/>
  <c r="K48" i="7" s="1"/>
  <c r="J47" i="7"/>
  <c r="H47" i="7"/>
  <c r="K47" i="7" s="1"/>
  <c r="J46" i="7"/>
  <c r="H46" i="7"/>
  <c r="K46" i="7" s="1"/>
  <c r="J45" i="7"/>
  <c r="H45" i="7"/>
  <c r="K45" i="7" s="1"/>
  <c r="J44" i="7"/>
  <c r="H44" i="7"/>
  <c r="K44" i="7" s="1"/>
  <c r="J43" i="7"/>
  <c r="H43" i="7"/>
  <c r="K43" i="7" s="1"/>
  <c r="J33" i="7"/>
  <c r="H33" i="7"/>
  <c r="K33" i="7" s="1"/>
  <c r="J32" i="7"/>
  <c r="H32" i="7"/>
  <c r="K32" i="7" s="1"/>
  <c r="J31" i="7"/>
  <c r="H31" i="7"/>
  <c r="K31" i="7" s="1"/>
  <c r="J28" i="7" l="1"/>
  <c r="H28" i="7"/>
  <c r="J27" i="7"/>
  <c r="H27" i="7"/>
  <c r="J26" i="7"/>
  <c r="H26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5" i="7"/>
  <c r="H15" i="7"/>
  <c r="J14" i="7"/>
  <c r="H14" i="7"/>
</calcChain>
</file>

<file path=xl/sharedStrings.xml><?xml version="1.0" encoding="utf-8"?>
<sst xmlns="http://schemas.openxmlformats.org/spreadsheetml/2006/main" count="9322" uniqueCount="116">
  <si>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</si>
  <si>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</si>
  <si>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</si>
  <si>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</si>
  <si>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</si>
  <si>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</si>
  <si>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</si>
  <si>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</si>
  <si>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</si>
  <si>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</si>
  <si>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</si>
  <si>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</si>
  <si>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</si>
  <si>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</si>
  <si>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CO2</t>
  </si>
  <si>
    <t>vol%</t>
  </si>
  <si>
    <t>stap 2</t>
  </si>
  <si>
    <t>stap 9</t>
  </si>
  <si>
    <t>O2</t>
  </si>
  <si>
    <t>stap 8</t>
  </si>
  <si>
    <t>stap 7</t>
  </si>
  <si>
    <t>stap 5</t>
  </si>
  <si>
    <t>stap 1</t>
  </si>
  <si>
    <t>NOx (uitgedrukt als NO2)</t>
  </si>
  <si>
    <t>mg/Nm³</t>
  </si>
  <si>
    <t>stap 6</t>
  </si>
  <si>
    <t>SO2</t>
  </si>
  <si>
    <t>stap 4</t>
  </si>
  <si>
    <t>CO</t>
  </si>
  <si>
    <t xml:space="preserve"> stap13</t>
  </si>
  <si>
    <t>TOC</t>
  </si>
  <si>
    <t>mgC/Nm³</t>
  </si>
  <si>
    <t xml:space="preserve"> stap12</t>
  </si>
  <si>
    <t xml:space="preserve"> stap11</t>
  </si>
  <si>
    <t xml:space="preserve"> stap10</t>
  </si>
  <si>
    <t xml:space="preserve"> stap9</t>
  </si>
  <si>
    <t xml:space="preserve"> stap8</t>
  </si>
  <si>
    <t xml:space="preserve"> stap7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</si>
  <si>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</si>
  <si>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</si>
  <si>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</si>
  <si>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</si>
  <si>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</si>
  <si>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</si>
  <si>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</si>
  <si>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</si>
  <si>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</si>
  <si>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</si>
  <si>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</si>
  <si>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</si>
  <si>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</si>
  <si>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</si>
  <si>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</si>
  <si>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</si>
  <si>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</si>
  <si>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</si>
  <si>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</si>
  <si>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</si>
  <si>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</si>
  <si>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</si>
  <si>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</si>
  <si>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</si>
  <si>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</si>
  <si>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</si>
  <si>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</si>
  <si>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</si>
  <si>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</si>
  <si>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</si>
  <si>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INFORMATIEVE STATISTISCHE VERWERKING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</si>
  <si>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</si>
  <si>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</si>
  <si>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</si>
  <si>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</si>
  <si>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</si>
  <si>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</si>
  <si>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</si>
  <si>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1</t>
  </si>
  <si>
    <t>&lt;1</t>
  </si>
  <si>
    <t>&lt;2</t>
  </si>
  <si>
    <t>&lt;0.3</t>
  </si>
  <si>
    <t>&lt;0.2</t>
  </si>
  <si>
    <t>&lt;0.5</t>
  </si>
  <si>
    <t>&lt;0.25</t>
  </si>
  <si>
    <t>stof lage conc 2e set filter 2</t>
  </si>
  <si>
    <t>stof lage conc 2e set filter 3</t>
  </si>
  <si>
    <t>stof lage conc 2e set filter 4</t>
  </si>
  <si>
    <t>stof lage conc 2e set filter 5</t>
  </si>
  <si>
    <t>stof lage conc 2e set filter 1</t>
  </si>
  <si>
    <t>stof hoge conc 2e set filter 1</t>
  </si>
  <si>
    <t>stof hoge conc 2e set filter 2</t>
  </si>
  <si>
    <t>stof hoge conc 2e set filter 3</t>
  </si>
  <si>
    <t>stof hoge conc 2e set filter 4</t>
  </si>
  <si>
    <t>stof hoge conc 2e set filter 5</t>
  </si>
  <si>
    <t>&lt;0.6</t>
  </si>
  <si>
    <t>0.15</t>
  </si>
  <si>
    <t>101</t>
  </si>
  <si>
    <t>-</t>
  </si>
  <si>
    <t>124,1</t>
  </si>
  <si>
    <t>175,4</t>
  </si>
  <si>
    <t>104,1</t>
  </si>
  <si>
    <t>103,5</t>
  </si>
  <si>
    <t>77,5</t>
  </si>
  <si>
    <t>60,3</t>
  </si>
  <si>
    <t>59,2</t>
  </si>
  <si>
    <t>94,7</t>
  </si>
  <si>
    <t>123,4</t>
  </si>
  <si>
    <t>227,1</t>
  </si>
  <si>
    <t>185,1</t>
  </si>
  <si>
    <t>116,0</t>
  </si>
  <si>
    <t>82,6</t>
  </si>
  <si>
    <t>47,2</t>
  </si>
  <si>
    <t>12,85</t>
  </si>
  <si>
    <t>12,03</t>
  </si>
  <si>
    <t>4,25</t>
  </si>
  <si>
    <t>3,55</t>
  </si>
  <si>
    <t>Rapportnr. :  2019/HEALTH/R/2052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</si>
</sst>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7" xfId="12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11" fillId="5" borderId="7" xfId="0" applyNumberFormat="1" applyFont="1" applyFill="1" applyBorder="1" applyAlignment="1">
      <alignment horizontal="center"/>
    </xf>
    <xf numFmtId="49" fontId="0" fillId="5" borderId="6" xfId="0" applyNumberFormat="1" applyFill="1" applyBorder="1"/>
    <xf numFmtId="49" fontId="0" fillId="5" borderId="7" xfId="0" applyNumberForma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left"/>
    </xf>
    <xf numFmtId="2" fontId="11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1" fontId="0" fillId="5" borderId="7" xfId="120" applyNumberFormat="1" applyFont="1" applyFill="1" applyBorder="1" applyAlignment="1">
      <alignment horizontal="center"/>
    </xf>
    <xf numFmtId="2" fontId="13" fillId="5" borderId="22" xfId="0" applyNumberFormat="1" applyFont="1" applyFill="1" applyBorder="1" applyAlignment="1">
      <alignment horizontal="center"/>
    </xf>
    <xf numFmtId="49" fontId="0" fillId="5" borderId="22" xfId="0" applyNumberFormat="1" applyFont="1" applyFill="1" applyBorder="1" applyAlignment="1">
      <alignment horizontal="center"/>
    </xf>
    <xf numFmtId="49" fontId="11" fillId="0" borderId="6" xfId="0" applyNumberFormat="1" applyFont="1" applyFill="1" applyBorder="1"/>
    <xf numFmtId="49" fontId="11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2" fillId="3" borderId="0" xfId="0" applyNumberFormat="1" applyFont="1" applyFill="1" applyBorder="1" applyAlignment="1">
      <alignment horizontal="left"/>
    </xf>
    <xf numFmtId="2" fontId="12" fillId="3" borderId="18" xfId="0" applyNumberFormat="1" applyFont="1" applyFill="1" applyBorder="1" applyAlignment="1">
      <alignment horizontal="left"/>
    </xf>
    <xf numFmtId="2" fontId="0" fillId="0" borderId="12" xfId="0" applyNumberFormat="1" applyBorder="1"/>
    <xf numFmtId="2" fontId="0" fillId="0" borderId="0" xfId="0" applyNumberFormat="1" applyBorder="1"/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2" fontId="0" fillId="5" borderId="7" xfId="12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/>
    </xf>
    <xf numFmtId="49" fontId="11" fillId="0" borderId="8" xfId="0" applyNumberFormat="1" applyFont="1" applyFill="1" applyBorder="1"/>
    <xf numFmtId="0" fontId="2" fillId="2" borderId="24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5" borderId="23" xfId="0" applyNumberForma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2" fontId="0" fillId="4" borderId="10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67" fontId="11" fillId="5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25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" fontId="0" fillId="0" borderId="9" xfId="12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198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45"/>
  <sheetViews>
    <sheetView tabSelected="1"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139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91.5</v>
      </c>
      <c r="G14" s="55">
        <v>91.571256847769533</v>
      </c>
      <c r="H14" s="55">
        <f>G14*0.04</f>
        <v>3.6628502739107813</v>
      </c>
      <c r="I14" s="52"/>
      <c r="J14" s="56">
        <f>((F14-G14)/G14)*100</f>
        <v>-7.7815736315590869E-2</v>
      </c>
      <c r="K14" s="94">
        <f>(F14-G14)/(G14*0.04)</f>
        <v>-1.9453934078897717E-2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124.8</v>
      </c>
      <c r="G15" s="55">
        <v>125.1</v>
      </c>
      <c r="H15" s="55">
        <f>1</f>
        <v>1</v>
      </c>
      <c r="I15" s="52"/>
      <c r="J15" s="71">
        <f>F15-G15</f>
        <v>-0.29999999999999716</v>
      </c>
      <c r="K15" s="94">
        <f>(F15-G15)/1</f>
        <v>-0.29999999999999716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6.38</v>
      </c>
      <c r="G16" s="55">
        <v>6.3031623699953467</v>
      </c>
      <c r="H16" s="55">
        <f>((12.5-0.53*G16)/200)*G16</f>
        <v>0.28866353008901696</v>
      </c>
      <c r="I16" s="52"/>
      <c r="J16" s="56">
        <f t="shared" ref="J16:J22" si="0">((F16-G16)/G16)*100</f>
        <v>1.2190330106427176</v>
      </c>
      <c r="K16" s="94">
        <f>(F16-G16)/((12.5-0.53*G16)/2/100*G16)</f>
        <v>0.2661840585852957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6.25</v>
      </c>
      <c r="G17" s="55">
        <v>6.3052627240589718</v>
      </c>
      <c r="H17" s="55">
        <f t="shared" ref="H17:H21" si="1">((12.5-0.53*G17)/200)*G17</f>
        <v>0.28872462450225572</v>
      </c>
      <c r="I17" s="52"/>
      <c r="J17" s="56">
        <f t="shared" ref="J17:J21" si="2">((F17-G17)/G17)*100</f>
        <v>-0.876453947717452</v>
      </c>
      <c r="K17" s="94">
        <f t="shared" ref="K17:K21" si="3">(F17-G17)/((12.5-0.53*G17)/2/100*G17)</f>
        <v>-0.19140287792993582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21</v>
      </c>
      <c r="B18" s="80" t="s">
        <v>13</v>
      </c>
      <c r="C18" s="53">
        <v>5</v>
      </c>
      <c r="D18" s="53" t="s">
        <v>59</v>
      </c>
      <c r="E18" s="52" t="s">
        <v>56</v>
      </c>
      <c r="F18" s="54">
        <v>6.26</v>
      </c>
      <c r="G18" s="55">
        <v>6.1620172159949016</v>
      </c>
      <c r="H18" s="55">
        <f t="shared" si="1"/>
        <v>0.28450436714860483</v>
      </c>
      <c r="I18" s="52"/>
      <c r="J18" s="56">
        <f t="shared" si="2"/>
        <v>1.5901088973065807</v>
      </c>
      <c r="K18" s="94">
        <f t="shared" si="3"/>
        <v>0.3443981721163491</v>
      </c>
      <c r="L18" s="37"/>
      <c r="M18" s="50" t="s">
        <v>21</v>
      </c>
      <c r="N18" s="80" t="s">
        <v>13</v>
      </c>
      <c r="O18" s="53">
        <v>5</v>
      </c>
      <c r="P18" s="53" t="s">
        <v>59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25</v>
      </c>
      <c r="B19" s="80" t="s">
        <v>13</v>
      </c>
      <c r="C19" s="53">
        <v>6</v>
      </c>
      <c r="D19" s="53" t="s">
        <v>58</v>
      </c>
      <c r="E19" s="52" t="s">
        <v>56</v>
      </c>
      <c r="F19" s="54">
        <v>13.83</v>
      </c>
      <c r="G19" s="55">
        <v>13.935081103158579</v>
      </c>
      <c r="H19" s="55">
        <f t="shared" si="1"/>
        <v>0.35634838276565178</v>
      </c>
      <c r="I19" s="52"/>
      <c r="J19" s="56">
        <f t="shared" si="2"/>
        <v>-0.75407600702632926</v>
      </c>
      <c r="K19" s="94">
        <f t="shared" si="3"/>
        <v>-0.29488306455338703</v>
      </c>
      <c r="L19" s="37"/>
      <c r="M19" s="50" t="s">
        <v>25</v>
      </c>
      <c r="N19" s="80" t="s">
        <v>13</v>
      </c>
      <c r="O19" s="53">
        <v>6</v>
      </c>
      <c r="P19" s="53" t="s">
        <v>58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20</v>
      </c>
      <c r="B20" s="80" t="s">
        <v>13</v>
      </c>
      <c r="C20" s="53">
        <v>7</v>
      </c>
      <c r="D20" s="53" t="s">
        <v>57</v>
      </c>
      <c r="E20" s="52" t="s">
        <v>56</v>
      </c>
      <c r="F20" s="54">
        <v>13.84</v>
      </c>
      <c r="G20" s="55">
        <v>13.628549730670132</v>
      </c>
      <c r="H20" s="55">
        <f t="shared" si="1"/>
        <v>0.35958033359930858</v>
      </c>
      <c r="I20" s="52"/>
      <c r="J20" s="56">
        <f t="shared" si="2"/>
        <v>1.5515243625226924</v>
      </c>
      <c r="K20" s="94">
        <f t="shared" si="3"/>
        <v>0.58804736959138992</v>
      </c>
      <c r="L20" s="37"/>
      <c r="M20" s="50" t="s">
        <v>20</v>
      </c>
      <c r="N20" s="80" t="s">
        <v>13</v>
      </c>
      <c r="O20" s="53">
        <v>7</v>
      </c>
      <c r="P20" s="53" t="s">
        <v>57</v>
      </c>
      <c r="Q20" s="52" t="s">
        <v>56</v>
      </c>
      <c r="R20" s="54"/>
      <c r="S20" s="55"/>
      <c r="T20" s="52"/>
      <c r="U20" s="52"/>
      <c r="V20" s="56"/>
      <c r="W20" s="58"/>
    </row>
    <row r="21" spans="1:23" x14ac:dyDescent="0.25">
      <c r="A21" s="50" t="s">
        <v>19</v>
      </c>
      <c r="B21" s="80" t="s">
        <v>13</v>
      </c>
      <c r="C21" s="53">
        <v>8</v>
      </c>
      <c r="D21" s="53" t="s">
        <v>55</v>
      </c>
      <c r="E21" s="52" t="s">
        <v>56</v>
      </c>
      <c r="F21" s="54">
        <v>13.81</v>
      </c>
      <c r="G21" s="55">
        <v>13.681754949374831</v>
      </c>
      <c r="H21" s="55">
        <f t="shared" si="1"/>
        <v>0.35905507532485881</v>
      </c>
      <c r="I21" s="52"/>
      <c r="J21" s="56">
        <f t="shared" si="2"/>
        <v>0.93734357251464684</v>
      </c>
      <c r="K21" s="94">
        <f t="shared" si="3"/>
        <v>0.35717375811813412</v>
      </c>
      <c r="L21" s="37"/>
      <c r="M21" s="50" t="s">
        <v>19</v>
      </c>
      <c r="N21" s="80" t="s">
        <v>13</v>
      </c>
      <c r="O21" s="53">
        <v>8</v>
      </c>
      <c r="P21" s="53" t="s">
        <v>55</v>
      </c>
      <c r="Q21" s="52" t="s">
        <v>56</v>
      </c>
      <c r="R21" s="54"/>
      <c r="S21" s="55"/>
      <c r="T21" s="52"/>
      <c r="U21" s="52"/>
      <c r="V21" s="56"/>
      <c r="W21" s="58"/>
    </row>
    <row r="22" spans="1:23" x14ac:dyDescent="0.25">
      <c r="A22" s="50" t="s">
        <v>17</v>
      </c>
      <c r="B22" s="80" t="s">
        <v>13</v>
      </c>
      <c r="C22" s="53">
        <v>9</v>
      </c>
      <c r="D22" s="53" t="s">
        <v>53</v>
      </c>
      <c r="E22" s="52" t="s">
        <v>54</v>
      </c>
      <c r="F22" s="54">
        <v>10.3</v>
      </c>
      <c r="G22" s="55">
        <v>8.5179431595841457</v>
      </c>
      <c r="H22" s="55">
        <f>G22*0.075</f>
        <v>0.63884573696881086</v>
      </c>
      <c r="I22" s="52"/>
      <c r="J22" s="56">
        <f t="shared" si="0"/>
        <v>20.921210755095679</v>
      </c>
      <c r="K22" s="94">
        <f>(F22-G22)/(G22*0.075)</f>
        <v>2.789494767346091</v>
      </c>
      <c r="L22" s="37"/>
      <c r="M22" s="50" t="s">
        <v>17</v>
      </c>
      <c r="N22" s="80" t="s">
        <v>13</v>
      </c>
      <c r="O22" s="53">
        <v>9</v>
      </c>
      <c r="P22" s="53" t="s">
        <v>53</v>
      </c>
      <c r="Q22" s="52" t="s">
        <v>54</v>
      </c>
      <c r="R22" s="54"/>
      <c r="S22" s="55"/>
      <c r="T22" s="52"/>
      <c r="U22" s="52"/>
      <c r="V22" s="56"/>
      <c r="W22" s="58"/>
    </row>
    <row r="23" spans="1:23" x14ac:dyDescent="0.25">
      <c r="A23" s="17" t="s">
        <v>16</v>
      </c>
      <c r="B23" s="79" t="s">
        <v>13</v>
      </c>
      <c r="C23" s="20">
        <v>43</v>
      </c>
      <c r="D23" s="20" t="s">
        <v>28</v>
      </c>
      <c r="E23" s="19" t="s">
        <v>24</v>
      </c>
      <c r="F23" s="47">
        <v>131.1</v>
      </c>
      <c r="G23" s="35">
        <v>124.99</v>
      </c>
      <c r="H23" s="35">
        <f t="shared" ref="H23:H36" si="4">0.075*G23</f>
        <v>9.37425</v>
      </c>
      <c r="I23" s="61">
        <v>4</v>
      </c>
      <c r="J23" s="61">
        <f>((F23-G23)/G23)*100</f>
        <v>4.888391071285703</v>
      </c>
      <c r="K23" s="83">
        <f t="shared" ref="K23:K45" si="5">(F23-G23)/H23</f>
        <v>0.65178547617142701</v>
      </c>
      <c r="M23" s="17" t="s">
        <v>25</v>
      </c>
      <c r="N23" s="79" t="s">
        <v>13</v>
      </c>
      <c r="O23" s="20">
        <v>43</v>
      </c>
      <c r="P23" s="20" t="s">
        <v>28</v>
      </c>
      <c r="Q23" s="19" t="s">
        <v>24</v>
      </c>
      <c r="R23" s="89">
        <f t="shared" ref="R23:R26" si="6">ROUND(F23,0)</f>
        <v>131</v>
      </c>
      <c r="S23" s="35">
        <v>126.8</v>
      </c>
      <c r="T23" s="35">
        <v>2.8809999999999998</v>
      </c>
      <c r="U23" s="19">
        <v>1</v>
      </c>
      <c r="V23" s="61">
        <f t="shared" ref="V23:V35" si="7">((R23-S23)/S23)*100</f>
        <v>3.3123028391167217</v>
      </c>
      <c r="W23" s="95">
        <f t="shared" ref="W23:W35" si="8">(R23-S23)/T23</f>
        <v>1.4578271433530035</v>
      </c>
    </row>
    <row r="24" spans="1:23" x14ac:dyDescent="0.25">
      <c r="A24" s="17" t="s">
        <v>12</v>
      </c>
      <c r="B24" s="79" t="s">
        <v>13</v>
      </c>
      <c r="C24" s="20">
        <v>44</v>
      </c>
      <c r="D24" s="20" t="s">
        <v>28</v>
      </c>
      <c r="E24" s="19" t="s">
        <v>24</v>
      </c>
      <c r="F24" s="47">
        <v>179.2</v>
      </c>
      <c r="G24" s="35">
        <v>177.4</v>
      </c>
      <c r="H24" s="35">
        <f t="shared" si="4"/>
        <v>13.305</v>
      </c>
      <c r="I24" s="61">
        <v>4</v>
      </c>
      <c r="J24" s="61">
        <f t="shared" ref="J24:J45" si="9">((F24-G24)/G24)*100</f>
        <v>1.014656144306642</v>
      </c>
      <c r="K24" s="83">
        <f t="shared" si="5"/>
        <v>0.13528748590755227</v>
      </c>
      <c r="M24" s="17" t="s">
        <v>20</v>
      </c>
      <c r="N24" s="79" t="s">
        <v>13</v>
      </c>
      <c r="O24" s="20">
        <v>44</v>
      </c>
      <c r="P24" s="20" t="s">
        <v>28</v>
      </c>
      <c r="Q24" s="19" t="s">
        <v>24</v>
      </c>
      <c r="R24" s="89">
        <f t="shared" si="6"/>
        <v>179</v>
      </c>
      <c r="S24" s="35">
        <v>178.3</v>
      </c>
      <c r="T24" s="35">
        <v>3.996</v>
      </c>
      <c r="U24" s="19">
        <v>1</v>
      </c>
      <c r="V24" s="61">
        <f t="shared" si="7"/>
        <v>0.39259674705551795</v>
      </c>
      <c r="W24" s="95">
        <f t="shared" si="8"/>
        <v>0.17517517517517234</v>
      </c>
    </row>
    <row r="25" spans="1:23" x14ac:dyDescent="0.25">
      <c r="A25" s="17" t="s">
        <v>27</v>
      </c>
      <c r="B25" s="79" t="s">
        <v>13</v>
      </c>
      <c r="C25" s="20">
        <v>45</v>
      </c>
      <c r="D25" s="20" t="s">
        <v>28</v>
      </c>
      <c r="E25" s="19" t="s">
        <v>24</v>
      </c>
      <c r="F25" s="47">
        <v>106.3</v>
      </c>
      <c r="G25" s="35">
        <v>104.15</v>
      </c>
      <c r="H25" s="35">
        <f t="shared" si="4"/>
        <v>7.8112500000000002</v>
      </c>
      <c r="I25" s="61">
        <v>4</v>
      </c>
      <c r="J25" s="61">
        <f t="shared" si="9"/>
        <v>2.0643302928468472</v>
      </c>
      <c r="K25" s="83">
        <f t="shared" si="5"/>
        <v>0.27524403904624628</v>
      </c>
      <c r="M25" s="17" t="s">
        <v>17</v>
      </c>
      <c r="N25" s="79" t="s">
        <v>13</v>
      </c>
      <c r="O25" s="20">
        <v>45</v>
      </c>
      <c r="P25" s="20" t="s">
        <v>28</v>
      </c>
      <c r="Q25" s="19" t="s">
        <v>24</v>
      </c>
      <c r="R25" s="89">
        <f t="shared" si="6"/>
        <v>106</v>
      </c>
      <c r="S25" s="35">
        <v>105.6</v>
      </c>
      <c r="T25" s="35">
        <v>1.27</v>
      </c>
      <c r="U25" s="19">
        <v>1</v>
      </c>
      <c r="V25" s="61">
        <f t="shared" si="7"/>
        <v>0.37878787878788417</v>
      </c>
      <c r="W25" s="95">
        <f t="shared" si="8"/>
        <v>0.31496062992126433</v>
      </c>
    </row>
    <row r="26" spans="1:23" x14ac:dyDescent="0.25">
      <c r="A26" s="17" t="s">
        <v>16</v>
      </c>
      <c r="B26" s="79" t="s">
        <v>13</v>
      </c>
      <c r="C26" s="20">
        <v>46</v>
      </c>
      <c r="D26" s="20" t="s">
        <v>26</v>
      </c>
      <c r="E26" s="19" t="s">
        <v>24</v>
      </c>
      <c r="F26" s="47">
        <v>96.5</v>
      </c>
      <c r="G26" s="35">
        <v>103.73</v>
      </c>
      <c r="H26" s="35">
        <f t="shared" si="4"/>
        <v>7.7797499999999999</v>
      </c>
      <c r="I26" s="61">
        <v>4</v>
      </c>
      <c r="J26" s="61">
        <f t="shared" si="9"/>
        <v>-6.9700183167839613</v>
      </c>
      <c r="K26" s="83">
        <f t="shared" si="5"/>
        <v>-0.92933577557119496</v>
      </c>
      <c r="M26" s="17" t="s">
        <v>22</v>
      </c>
      <c r="N26" s="79" t="s">
        <v>13</v>
      </c>
      <c r="O26" s="20">
        <v>46</v>
      </c>
      <c r="P26" s="20" t="s">
        <v>26</v>
      </c>
      <c r="Q26" s="19" t="s">
        <v>24</v>
      </c>
      <c r="R26" s="89">
        <f t="shared" si="6"/>
        <v>97</v>
      </c>
      <c r="S26" s="35" t="s">
        <v>95</v>
      </c>
      <c r="T26" s="35">
        <v>6.2910000000000004</v>
      </c>
      <c r="U26" s="19">
        <v>1</v>
      </c>
      <c r="V26" s="61">
        <f t="shared" si="7"/>
        <v>-3.9603960396039604</v>
      </c>
      <c r="W26" s="95">
        <f t="shared" si="8"/>
        <v>-0.63582896200921946</v>
      </c>
    </row>
    <row r="27" spans="1:23" x14ac:dyDescent="0.25">
      <c r="A27" s="17" t="s">
        <v>12</v>
      </c>
      <c r="B27" s="79" t="s">
        <v>13</v>
      </c>
      <c r="C27" s="20">
        <v>47</v>
      </c>
      <c r="D27" s="20" t="s">
        <v>26</v>
      </c>
      <c r="E27" s="19" t="s">
        <v>24</v>
      </c>
      <c r="F27" s="47">
        <v>83.5</v>
      </c>
      <c r="G27" s="35">
        <v>76.290000000000006</v>
      </c>
      <c r="H27" s="35">
        <f t="shared" si="4"/>
        <v>5.7217500000000001</v>
      </c>
      <c r="I27" s="61">
        <v>4</v>
      </c>
      <c r="J27" s="61">
        <f t="shared" si="9"/>
        <v>9.4507799187311488</v>
      </c>
      <c r="K27" s="83">
        <f t="shared" si="5"/>
        <v>1.2601039891641532</v>
      </c>
      <c r="M27" s="17" t="s">
        <v>16</v>
      </c>
      <c r="N27" s="79" t="s">
        <v>13</v>
      </c>
      <c r="O27" s="20">
        <v>47</v>
      </c>
      <c r="P27" s="20" t="s">
        <v>26</v>
      </c>
      <c r="Q27" s="19" t="s">
        <v>24</v>
      </c>
      <c r="R27" s="89">
        <f t="shared" ref="R27:R45" si="10">F27</f>
        <v>83.5</v>
      </c>
      <c r="S27" s="35">
        <v>71.95</v>
      </c>
      <c r="T27" s="35">
        <v>6.899</v>
      </c>
      <c r="U27" s="19">
        <v>1</v>
      </c>
      <c r="V27" s="61">
        <f t="shared" si="7"/>
        <v>16.052814454482274</v>
      </c>
      <c r="W27" s="95">
        <f t="shared" si="8"/>
        <v>1.6741556747354684</v>
      </c>
    </row>
    <row r="28" spans="1:23" x14ac:dyDescent="0.25">
      <c r="A28" s="17" t="s">
        <v>21</v>
      </c>
      <c r="B28" s="79" t="s">
        <v>13</v>
      </c>
      <c r="C28" s="20">
        <v>48</v>
      </c>
      <c r="D28" s="20" t="s">
        <v>26</v>
      </c>
      <c r="E28" s="19" t="s">
        <v>24</v>
      </c>
      <c r="F28" s="47">
        <v>66.5</v>
      </c>
      <c r="G28" s="35">
        <v>58.74</v>
      </c>
      <c r="H28" s="35">
        <f t="shared" si="4"/>
        <v>4.4055</v>
      </c>
      <c r="I28" s="61">
        <v>4</v>
      </c>
      <c r="J28" s="61">
        <f t="shared" si="9"/>
        <v>13.210759278175004</v>
      </c>
      <c r="K28" s="83">
        <f t="shared" si="5"/>
        <v>1.7614345704233341</v>
      </c>
      <c r="M28" s="17" t="s">
        <v>27</v>
      </c>
      <c r="N28" s="79" t="s">
        <v>13</v>
      </c>
      <c r="O28" s="20">
        <v>48</v>
      </c>
      <c r="P28" s="20" t="s">
        <v>26</v>
      </c>
      <c r="Q28" s="19" t="s">
        <v>24</v>
      </c>
      <c r="R28" s="89">
        <f t="shared" si="10"/>
        <v>66.5</v>
      </c>
      <c r="S28" s="35">
        <v>57.27</v>
      </c>
      <c r="T28" s="35">
        <v>6.63</v>
      </c>
      <c r="U28" s="19">
        <v>1</v>
      </c>
      <c r="V28" s="61">
        <f t="shared" si="7"/>
        <v>16.116640474943246</v>
      </c>
      <c r="W28" s="95">
        <f t="shared" si="8"/>
        <v>1.3921568627450975</v>
      </c>
    </row>
    <row r="29" spans="1:23" x14ac:dyDescent="0.25">
      <c r="A29" s="17" t="s">
        <v>20</v>
      </c>
      <c r="B29" s="79" t="s">
        <v>13</v>
      </c>
      <c r="C29" s="20">
        <v>49</v>
      </c>
      <c r="D29" s="20" t="s">
        <v>26</v>
      </c>
      <c r="E29" s="19" t="s">
        <v>24</v>
      </c>
      <c r="F29" s="47">
        <v>78.099999999999994</v>
      </c>
      <c r="G29" s="35">
        <v>59.84</v>
      </c>
      <c r="H29" s="35">
        <f t="shared" si="4"/>
        <v>4.4880000000000004</v>
      </c>
      <c r="I29" s="61">
        <v>4</v>
      </c>
      <c r="J29" s="61">
        <f t="shared" si="9"/>
        <v>30.514705882352921</v>
      </c>
      <c r="K29" s="83">
        <f t="shared" si="5"/>
        <v>4.0686274509803901</v>
      </c>
      <c r="M29" s="17" t="s">
        <v>25</v>
      </c>
      <c r="N29" s="79" t="s">
        <v>13</v>
      </c>
      <c r="O29" s="20">
        <v>49</v>
      </c>
      <c r="P29" s="20" t="s">
        <v>26</v>
      </c>
      <c r="Q29" s="19" t="s">
        <v>24</v>
      </c>
      <c r="R29" s="89">
        <f t="shared" si="10"/>
        <v>78.099999999999994</v>
      </c>
      <c r="S29" s="35">
        <v>57.3</v>
      </c>
      <c r="T29" s="35">
        <v>5.7729999999999997</v>
      </c>
      <c r="U29" s="19">
        <v>1</v>
      </c>
      <c r="V29" s="61">
        <f t="shared" si="7"/>
        <v>36.300174520069802</v>
      </c>
      <c r="W29" s="95">
        <f t="shared" si="8"/>
        <v>3.6029793868006235</v>
      </c>
    </row>
    <row r="30" spans="1:23" x14ac:dyDescent="0.25">
      <c r="A30" s="17" t="s">
        <v>19</v>
      </c>
      <c r="B30" s="79" t="s">
        <v>13</v>
      </c>
      <c r="C30" s="20">
        <v>50</v>
      </c>
      <c r="D30" s="20" t="s">
        <v>26</v>
      </c>
      <c r="E30" s="19" t="s">
        <v>24</v>
      </c>
      <c r="F30" s="47">
        <v>114.3</v>
      </c>
      <c r="G30" s="35">
        <v>92.55</v>
      </c>
      <c r="H30" s="35">
        <f t="shared" si="4"/>
        <v>6.9412499999999993</v>
      </c>
      <c r="I30" s="19">
        <v>4</v>
      </c>
      <c r="J30" s="61">
        <f t="shared" si="9"/>
        <v>23.500810372771475</v>
      </c>
      <c r="K30" s="83">
        <f t="shared" si="5"/>
        <v>3.1334413830361969</v>
      </c>
      <c r="M30" s="17" t="s">
        <v>20</v>
      </c>
      <c r="N30" s="79" t="s">
        <v>13</v>
      </c>
      <c r="O30" s="20">
        <v>50</v>
      </c>
      <c r="P30" s="20" t="s">
        <v>26</v>
      </c>
      <c r="Q30" s="19" t="s">
        <v>24</v>
      </c>
      <c r="R30" s="89">
        <f t="shared" si="10"/>
        <v>114.3</v>
      </c>
      <c r="S30" s="35">
        <v>92.93</v>
      </c>
      <c r="T30" s="35">
        <v>6.3570000000000002</v>
      </c>
      <c r="U30" s="19">
        <v>1</v>
      </c>
      <c r="V30" s="61">
        <f t="shared" si="7"/>
        <v>22.995803292801021</v>
      </c>
      <c r="W30" s="95">
        <f t="shared" si="8"/>
        <v>3.361648576372501</v>
      </c>
    </row>
    <row r="31" spans="1:23" x14ac:dyDescent="0.25">
      <c r="A31" s="17" t="s">
        <v>22</v>
      </c>
      <c r="B31" s="79" t="s">
        <v>13</v>
      </c>
      <c r="C31" s="20">
        <v>51</v>
      </c>
      <c r="D31" s="20" t="s">
        <v>23</v>
      </c>
      <c r="E31" s="19" t="s">
        <v>24</v>
      </c>
      <c r="F31" s="47">
        <v>121.7</v>
      </c>
      <c r="G31" s="35">
        <v>129</v>
      </c>
      <c r="H31" s="35">
        <f t="shared" si="4"/>
        <v>9.6749999999999989</v>
      </c>
      <c r="I31" s="19">
        <v>4</v>
      </c>
      <c r="J31" s="61">
        <f t="shared" si="9"/>
        <v>-5.6589147286821682</v>
      </c>
      <c r="K31" s="83">
        <f t="shared" si="5"/>
        <v>-0.75452196382428915</v>
      </c>
      <c r="M31" s="17" t="s">
        <v>12</v>
      </c>
      <c r="N31" s="79" t="s">
        <v>13</v>
      </c>
      <c r="O31" s="20">
        <v>51</v>
      </c>
      <c r="P31" s="20" t="s">
        <v>23</v>
      </c>
      <c r="Q31" s="19" t="s">
        <v>24</v>
      </c>
      <c r="R31" s="89">
        <f t="shared" ref="R31:R34" si="11">ROUND(F31,0)</f>
        <v>122</v>
      </c>
      <c r="S31" s="35">
        <v>124.7</v>
      </c>
      <c r="T31" s="35">
        <v>3.73</v>
      </c>
      <c r="U31" s="19">
        <v>1</v>
      </c>
      <c r="V31" s="61">
        <f t="shared" si="7"/>
        <v>-2.1651964715316785</v>
      </c>
      <c r="W31" s="95">
        <f t="shared" si="8"/>
        <v>-0.72386058981233325</v>
      </c>
    </row>
    <row r="32" spans="1:23" x14ac:dyDescent="0.25">
      <c r="A32" s="17" t="s">
        <v>16</v>
      </c>
      <c r="B32" s="79" t="s">
        <v>13</v>
      </c>
      <c r="C32" s="20">
        <v>52</v>
      </c>
      <c r="D32" s="20" t="s">
        <v>23</v>
      </c>
      <c r="E32" s="19" t="s">
        <v>24</v>
      </c>
      <c r="F32" s="47">
        <v>227.8</v>
      </c>
      <c r="G32" s="35">
        <v>240.33</v>
      </c>
      <c r="H32" s="35">
        <f t="shared" si="4"/>
        <v>18.024750000000001</v>
      </c>
      <c r="I32" s="19">
        <v>4</v>
      </c>
      <c r="J32" s="61">
        <f t="shared" si="9"/>
        <v>-5.21366454458453</v>
      </c>
      <c r="K32" s="83">
        <f t="shared" si="5"/>
        <v>-0.69515527261127064</v>
      </c>
      <c r="M32" s="17" t="s">
        <v>27</v>
      </c>
      <c r="N32" s="79" t="s">
        <v>13</v>
      </c>
      <c r="O32" s="20">
        <v>52</v>
      </c>
      <c r="P32" s="20" t="s">
        <v>23</v>
      </c>
      <c r="Q32" s="19" t="s">
        <v>24</v>
      </c>
      <c r="R32" s="89">
        <f t="shared" si="11"/>
        <v>228</v>
      </c>
      <c r="S32" s="35">
        <v>229.4</v>
      </c>
      <c r="T32" s="35">
        <v>11.3</v>
      </c>
      <c r="U32" s="19">
        <v>1</v>
      </c>
      <c r="V32" s="61">
        <f t="shared" si="7"/>
        <v>-0.61028770706190305</v>
      </c>
      <c r="W32" s="95">
        <f t="shared" si="8"/>
        <v>-0.12389380530973501</v>
      </c>
    </row>
    <row r="33" spans="1:23" x14ac:dyDescent="0.25">
      <c r="A33" s="17" t="s">
        <v>12</v>
      </c>
      <c r="B33" s="79" t="s">
        <v>13</v>
      </c>
      <c r="C33" s="20">
        <v>53</v>
      </c>
      <c r="D33" s="20" t="s">
        <v>23</v>
      </c>
      <c r="E33" s="19" t="s">
        <v>24</v>
      </c>
      <c r="F33" s="47">
        <v>183.7</v>
      </c>
      <c r="G33" s="35">
        <v>195.05</v>
      </c>
      <c r="H33" s="35">
        <f t="shared" si="4"/>
        <v>14.62875</v>
      </c>
      <c r="I33" s="19">
        <v>4</v>
      </c>
      <c r="J33" s="61">
        <f t="shared" si="9"/>
        <v>-5.8190207639067024</v>
      </c>
      <c r="K33" s="83">
        <f t="shared" si="5"/>
        <v>-0.77586943518756024</v>
      </c>
      <c r="M33" s="17" t="s">
        <v>21</v>
      </c>
      <c r="N33" s="79" t="s">
        <v>13</v>
      </c>
      <c r="O33" s="20">
        <v>53</v>
      </c>
      <c r="P33" s="20" t="s">
        <v>23</v>
      </c>
      <c r="Q33" s="19" t="s">
        <v>24</v>
      </c>
      <c r="R33" s="89">
        <f t="shared" si="11"/>
        <v>184</v>
      </c>
      <c r="S33" s="35">
        <v>187.4</v>
      </c>
      <c r="T33" s="35">
        <v>6.8689999999999998</v>
      </c>
      <c r="U33" s="19">
        <v>1</v>
      </c>
      <c r="V33" s="61">
        <f t="shared" si="7"/>
        <v>-1.8143009605122762</v>
      </c>
      <c r="W33" s="95">
        <f t="shared" si="8"/>
        <v>-0.4949774348522355</v>
      </c>
    </row>
    <row r="34" spans="1:23" x14ac:dyDescent="0.25">
      <c r="A34" s="17" t="s">
        <v>21</v>
      </c>
      <c r="B34" s="79" t="s">
        <v>13</v>
      </c>
      <c r="C34" s="20">
        <v>54</v>
      </c>
      <c r="D34" s="20" t="s">
        <v>23</v>
      </c>
      <c r="E34" s="19" t="s">
        <v>24</v>
      </c>
      <c r="F34" s="47">
        <v>121.5</v>
      </c>
      <c r="G34" s="35">
        <v>125.34</v>
      </c>
      <c r="H34" s="35">
        <f t="shared" si="4"/>
        <v>9.4004999999999992</v>
      </c>
      <c r="I34" s="19">
        <v>4</v>
      </c>
      <c r="J34" s="61">
        <f t="shared" si="9"/>
        <v>-3.0636668262326499</v>
      </c>
      <c r="K34" s="83">
        <f t="shared" si="5"/>
        <v>-0.40848891016435335</v>
      </c>
      <c r="M34" s="17" t="s">
        <v>25</v>
      </c>
      <c r="N34" s="79" t="s">
        <v>13</v>
      </c>
      <c r="O34" s="20">
        <v>54</v>
      </c>
      <c r="P34" s="20" t="s">
        <v>23</v>
      </c>
      <c r="Q34" s="19" t="s">
        <v>24</v>
      </c>
      <c r="R34" s="89">
        <f t="shared" si="11"/>
        <v>122</v>
      </c>
      <c r="S34" s="35">
        <v>119.2</v>
      </c>
      <c r="T34" s="35">
        <v>6.4969999999999999</v>
      </c>
      <c r="U34" s="19">
        <v>1</v>
      </c>
      <c r="V34" s="61">
        <f t="shared" si="7"/>
        <v>2.3489932885906017</v>
      </c>
      <c r="W34" s="95">
        <f t="shared" si="8"/>
        <v>0.43096813914114163</v>
      </c>
    </row>
    <row r="35" spans="1:23" x14ac:dyDescent="0.25">
      <c r="A35" s="17" t="s">
        <v>25</v>
      </c>
      <c r="B35" s="79" t="s">
        <v>13</v>
      </c>
      <c r="C35" s="20">
        <v>55</v>
      </c>
      <c r="D35" s="20" t="s">
        <v>23</v>
      </c>
      <c r="E35" s="19" t="s">
        <v>24</v>
      </c>
      <c r="F35" s="47">
        <v>85.6</v>
      </c>
      <c r="G35" s="35">
        <v>88.45</v>
      </c>
      <c r="H35" s="35">
        <f t="shared" si="4"/>
        <v>6.63375</v>
      </c>
      <c r="I35" s="19">
        <v>4</v>
      </c>
      <c r="J35" s="61">
        <f t="shared" si="9"/>
        <v>-3.2221594120972399</v>
      </c>
      <c r="K35" s="83">
        <f t="shared" si="5"/>
        <v>-0.4296212549462986</v>
      </c>
      <c r="M35" s="17" t="s">
        <v>20</v>
      </c>
      <c r="N35" s="79" t="s">
        <v>13</v>
      </c>
      <c r="O35" s="20">
        <v>55</v>
      </c>
      <c r="P35" s="20" t="s">
        <v>23</v>
      </c>
      <c r="Q35" s="19" t="s">
        <v>24</v>
      </c>
      <c r="R35" s="89">
        <f t="shared" si="10"/>
        <v>85.6</v>
      </c>
      <c r="S35" s="35">
        <v>85.48</v>
      </c>
      <c r="T35" s="35">
        <v>2.859</v>
      </c>
      <c r="U35" s="19">
        <v>1</v>
      </c>
      <c r="V35" s="61">
        <f t="shared" si="7"/>
        <v>0.14038371548899198</v>
      </c>
      <c r="W35" s="95">
        <f t="shared" si="8"/>
        <v>4.1972717733469861E-2</v>
      </c>
    </row>
    <row r="36" spans="1:23" x14ac:dyDescent="0.25">
      <c r="A36" s="17" t="s">
        <v>17</v>
      </c>
      <c r="B36" s="79" t="s">
        <v>13</v>
      </c>
      <c r="C36" s="20">
        <v>56</v>
      </c>
      <c r="D36" s="20" t="s">
        <v>23</v>
      </c>
      <c r="E36" s="19" t="s">
        <v>24</v>
      </c>
      <c r="F36" s="47">
        <v>55.4</v>
      </c>
      <c r="G36" s="35">
        <v>56.52</v>
      </c>
      <c r="H36" s="35">
        <f t="shared" si="4"/>
        <v>4.2389999999999999</v>
      </c>
      <c r="I36" s="19">
        <v>4</v>
      </c>
      <c r="J36" s="61">
        <f t="shared" si="9"/>
        <v>-1.9815994338287413</v>
      </c>
      <c r="K36" s="83">
        <f t="shared" si="5"/>
        <v>-0.26421325784383215</v>
      </c>
      <c r="M36" s="17" t="s">
        <v>19</v>
      </c>
      <c r="N36" s="79" t="s">
        <v>13</v>
      </c>
      <c r="O36" s="20">
        <v>56</v>
      </c>
      <c r="P36" s="20" t="s">
        <v>23</v>
      </c>
      <c r="Q36" s="19" t="s">
        <v>24</v>
      </c>
      <c r="R36" s="89">
        <f t="shared" si="10"/>
        <v>55.4</v>
      </c>
      <c r="S36" s="35">
        <v>51.94</v>
      </c>
      <c r="T36" s="35">
        <v>4.6479999999999997</v>
      </c>
      <c r="U36" s="19">
        <v>1</v>
      </c>
      <c r="V36" s="61">
        <f>((R36-S36)/S36)*100</f>
        <v>6.6615325375433212</v>
      </c>
      <c r="W36" s="95">
        <f>(R36-S36)/T36</f>
        <v>0.74440619621342541</v>
      </c>
    </row>
    <row r="37" spans="1:23" x14ac:dyDescent="0.25">
      <c r="A37" s="17" t="s">
        <v>22</v>
      </c>
      <c r="B37" s="79" t="s">
        <v>13</v>
      </c>
      <c r="C37" s="20">
        <v>57</v>
      </c>
      <c r="D37" s="20" t="s">
        <v>18</v>
      </c>
      <c r="E37" s="19" t="s">
        <v>15</v>
      </c>
      <c r="F37" s="47">
        <v>13.09</v>
      </c>
      <c r="G37" s="35">
        <v>12.93</v>
      </c>
      <c r="H37" s="19" t="s">
        <v>94</v>
      </c>
      <c r="I37" s="19">
        <v>4</v>
      </c>
      <c r="J37" s="35">
        <f>((F37-G37))</f>
        <v>0.16000000000000014</v>
      </c>
      <c r="K37" s="83">
        <f t="shared" si="5"/>
        <v>1.0666666666666678</v>
      </c>
      <c r="M37" s="17" t="s">
        <v>22</v>
      </c>
      <c r="N37" s="79" t="s">
        <v>13</v>
      </c>
      <c r="O37" s="20">
        <v>57</v>
      </c>
      <c r="P37" s="20" t="s">
        <v>18</v>
      </c>
      <c r="Q37" s="19" t="s">
        <v>15</v>
      </c>
      <c r="R37" s="35">
        <f t="shared" si="10"/>
        <v>13.09</v>
      </c>
      <c r="S37" s="35">
        <v>12.91500000053485</v>
      </c>
      <c r="T37" s="35">
        <v>6.8558910440451662E-2</v>
      </c>
      <c r="U37" s="19" t="s">
        <v>76</v>
      </c>
      <c r="V37" s="35">
        <f>S37-R37</f>
        <v>-0.17499999946515032</v>
      </c>
      <c r="W37" s="95">
        <f t="shared" ref="W37:W43" si="12">(R37-S37)/T37</f>
        <v>2.5525493089209812</v>
      </c>
    </row>
    <row r="38" spans="1:23" x14ac:dyDescent="0.25">
      <c r="A38" s="17" t="s">
        <v>16</v>
      </c>
      <c r="B38" s="79" t="s">
        <v>13</v>
      </c>
      <c r="C38" s="20">
        <v>58</v>
      </c>
      <c r="D38" s="20" t="s">
        <v>18</v>
      </c>
      <c r="E38" s="19" t="s">
        <v>15</v>
      </c>
      <c r="F38" s="47">
        <v>12.23</v>
      </c>
      <c r="G38" s="35">
        <v>12.06</v>
      </c>
      <c r="H38" s="19" t="s">
        <v>94</v>
      </c>
      <c r="I38" s="19">
        <v>4</v>
      </c>
      <c r="J38" s="35">
        <f t="shared" ref="J38:J43" si="13">((F38-G38))</f>
        <v>0.16999999999999993</v>
      </c>
      <c r="K38" s="83">
        <f t="shared" si="5"/>
        <v>1.1333333333333329</v>
      </c>
      <c r="M38" s="17" t="s">
        <v>16</v>
      </c>
      <c r="N38" s="79" t="s">
        <v>13</v>
      </c>
      <c r="O38" s="20">
        <v>58</v>
      </c>
      <c r="P38" s="20" t="s">
        <v>18</v>
      </c>
      <c r="Q38" s="19" t="s">
        <v>15</v>
      </c>
      <c r="R38" s="35">
        <f t="shared" si="10"/>
        <v>12.23</v>
      </c>
      <c r="S38" s="35">
        <v>12.052500000265804</v>
      </c>
      <c r="T38" s="35">
        <v>6.8686136992674354E-2</v>
      </c>
      <c r="U38" s="19" t="s">
        <v>76</v>
      </c>
      <c r="V38" s="35">
        <f t="shared" ref="V38:V43" si="14">S38-R38</f>
        <v>-0.17749999973419683</v>
      </c>
      <c r="W38" s="95">
        <f t="shared" si="12"/>
        <v>2.5842187012661362</v>
      </c>
    </row>
    <row r="39" spans="1:23" x14ac:dyDescent="0.25">
      <c r="A39" s="17" t="s">
        <v>12</v>
      </c>
      <c r="B39" s="79" t="s">
        <v>13</v>
      </c>
      <c r="C39" s="20">
        <v>59</v>
      </c>
      <c r="D39" s="20" t="s">
        <v>18</v>
      </c>
      <c r="E39" s="19" t="s">
        <v>15</v>
      </c>
      <c r="F39" s="48">
        <v>8</v>
      </c>
      <c r="G39" s="35">
        <v>7.92</v>
      </c>
      <c r="H39" s="19" t="s">
        <v>94</v>
      </c>
      <c r="I39" s="61">
        <v>4</v>
      </c>
      <c r="J39" s="35">
        <f t="shared" si="13"/>
        <v>8.0000000000000071E-2</v>
      </c>
      <c r="K39" s="83">
        <f t="shared" si="5"/>
        <v>0.53333333333333388</v>
      </c>
      <c r="M39" s="17" t="s">
        <v>12</v>
      </c>
      <c r="N39" s="79" t="s">
        <v>13</v>
      </c>
      <c r="O39" s="20">
        <v>59</v>
      </c>
      <c r="P39" s="20" t="s">
        <v>18</v>
      </c>
      <c r="Q39" s="19" t="s">
        <v>15</v>
      </c>
      <c r="R39" s="35">
        <f t="shared" si="10"/>
        <v>8</v>
      </c>
      <c r="S39" s="35">
        <v>7.9155597813592111</v>
      </c>
      <c r="T39" s="84">
        <v>4.3701952445839201E-2</v>
      </c>
      <c r="U39" s="19" t="s">
        <v>76</v>
      </c>
      <c r="V39" s="35">
        <f t="shared" si="14"/>
        <v>-8.4440218640788878E-2</v>
      </c>
      <c r="W39" s="95">
        <f t="shared" si="12"/>
        <v>1.9321841225615151</v>
      </c>
    </row>
    <row r="40" spans="1:23" x14ac:dyDescent="0.25">
      <c r="A40" s="17" t="s">
        <v>21</v>
      </c>
      <c r="B40" s="79" t="s">
        <v>13</v>
      </c>
      <c r="C40" s="20">
        <v>60</v>
      </c>
      <c r="D40" s="20" t="s">
        <v>18</v>
      </c>
      <c r="E40" s="19" t="s">
        <v>15</v>
      </c>
      <c r="F40" s="48">
        <v>5.51</v>
      </c>
      <c r="G40" s="35">
        <v>5.51</v>
      </c>
      <c r="H40" s="19" t="s">
        <v>94</v>
      </c>
      <c r="I40" s="61">
        <v>4</v>
      </c>
      <c r="J40" s="35">
        <f t="shared" si="13"/>
        <v>0</v>
      </c>
      <c r="K40" s="83">
        <f t="shared" si="5"/>
        <v>0</v>
      </c>
      <c r="M40" s="17" t="s">
        <v>21</v>
      </c>
      <c r="N40" s="79" t="s">
        <v>13</v>
      </c>
      <c r="O40" s="20">
        <v>61</v>
      </c>
      <c r="P40" s="20" t="s">
        <v>18</v>
      </c>
      <c r="Q40" s="19" t="s">
        <v>15</v>
      </c>
      <c r="R40" s="35">
        <f t="shared" si="10"/>
        <v>5.51</v>
      </c>
      <c r="S40" s="35">
        <v>5.4888888969374996</v>
      </c>
      <c r="T40" s="84">
        <v>3.1478412445673939E-2</v>
      </c>
      <c r="U40" s="19" t="s">
        <v>76</v>
      </c>
      <c r="V40" s="35">
        <f t="shared" si="14"/>
        <v>-2.1111103062500192E-2</v>
      </c>
      <c r="W40" s="95">
        <f t="shared" si="12"/>
        <v>0.67065335962968742</v>
      </c>
    </row>
    <row r="41" spans="1:23" x14ac:dyDescent="0.25">
      <c r="A41" s="17" t="s">
        <v>20</v>
      </c>
      <c r="B41" s="79" t="s">
        <v>13</v>
      </c>
      <c r="C41" s="20">
        <v>61</v>
      </c>
      <c r="D41" s="20" t="s">
        <v>18</v>
      </c>
      <c r="E41" s="19" t="s">
        <v>15</v>
      </c>
      <c r="F41" s="48">
        <v>16.55</v>
      </c>
      <c r="G41" s="35">
        <v>16.399999999999999</v>
      </c>
      <c r="H41" s="19" t="s">
        <v>94</v>
      </c>
      <c r="I41" s="61">
        <v>4</v>
      </c>
      <c r="J41" s="35">
        <f t="shared" si="13"/>
        <v>0.15000000000000213</v>
      </c>
      <c r="K41" s="83">
        <f t="shared" si="5"/>
        <v>1.0000000000000142</v>
      </c>
      <c r="M41" s="17" t="s">
        <v>20</v>
      </c>
      <c r="N41" s="79" t="s">
        <v>13</v>
      </c>
      <c r="O41" s="20">
        <v>63</v>
      </c>
      <c r="P41" s="20" t="s">
        <v>18</v>
      </c>
      <c r="Q41" s="19" t="s">
        <v>15</v>
      </c>
      <c r="R41" s="35">
        <f t="shared" si="10"/>
        <v>16.55</v>
      </c>
      <c r="S41" s="35">
        <v>16.417221666225021</v>
      </c>
      <c r="T41" s="84">
        <v>6.8585168139837144E-2</v>
      </c>
      <c r="U41" s="19" t="s">
        <v>76</v>
      </c>
      <c r="V41" s="35">
        <f t="shared" si="14"/>
        <v>-0.13277833377497927</v>
      </c>
      <c r="W41" s="95">
        <f t="shared" si="12"/>
        <v>1.9359627945251918</v>
      </c>
    </row>
    <row r="42" spans="1:23" x14ac:dyDescent="0.25">
      <c r="A42" s="17" t="s">
        <v>19</v>
      </c>
      <c r="B42" s="79" t="s">
        <v>13</v>
      </c>
      <c r="C42" s="20">
        <v>62</v>
      </c>
      <c r="D42" s="20" t="s">
        <v>18</v>
      </c>
      <c r="E42" s="19" t="s">
        <v>15</v>
      </c>
      <c r="F42" s="48">
        <v>21.13</v>
      </c>
      <c r="G42" s="35">
        <v>20.94</v>
      </c>
      <c r="H42" s="19" t="s">
        <v>94</v>
      </c>
      <c r="I42" s="61">
        <v>4</v>
      </c>
      <c r="J42" s="35">
        <f t="shared" si="13"/>
        <v>0.18999999999999773</v>
      </c>
      <c r="K42" s="83">
        <f t="shared" si="5"/>
        <v>1.2666666666666515</v>
      </c>
      <c r="M42" s="17" t="s">
        <v>19</v>
      </c>
      <c r="N42" s="79" t="s">
        <v>13</v>
      </c>
      <c r="O42" s="20">
        <v>64</v>
      </c>
      <c r="P42" s="20" t="s">
        <v>18</v>
      </c>
      <c r="Q42" s="19" t="s">
        <v>15</v>
      </c>
      <c r="R42" s="35">
        <f t="shared" si="10"/>
        <v>21.13</v>
      </c>
      <c r="S42" s="35">
        <v>20.943459289312514</v>
      </c>
      <c r="T42" s="84">
        <v>8.5967415154817997E-2</v>
      </c>
      <c r="U42" s="19" t="s">
        <v>76</v>
      </c>
      <c r="V42" s="35">
        <f t="shared" si="14"/>
        <v>-0.18654071068748479</v>
      </c>
      <c r="W42" s="95">
        <f t="shared" si="12"/>
        <v>2.1699001924339028</v>
      </c>
    </row>
    <row r="43" spans="1:23" x14ac:dyDescent="0.25">
      <c r="A43" s="17" t="s">
        <v>17</v>
      </c>
      <c r="B43" s="79" t="s">
        <v>13</v>
      </c>
      <c r="C43" s="20">
        <v>63</v>
      </c>
      <c r="D43" s="20" t="s">
        <v>18</v>
      </c>
      <c r="E43" s="19" t="s">
        <v>15</v>
      </c>
      <c r="F43" s="48">
        <v>16</v>
      </c>
      <c r="G43" s="35">
        <v>15.86</v>
      </c>
      <c r="H43" s="19" t="s">
        <v>94</v>
      </c>
      <c r="I43" s="61">
        <v>4</v>
      </c>
      <c r="J43" s="35">
        <f t="shared" si="13"/>
        <v>0.14000000000000057</v>
      </c>
      <c r="K43" s="83">
        <f t="shared" si="5"/>
        <v>0.93333333333333712</v>
      </c>
      <c r="M43" s="17" t="s">
        <v>17</v>
      </c>
      <c r="N43" s="79" t="s">
        <v>13</v>
      </c>
      <c r="O43" s="20">
        <v>65</v>
      </c>
      <c r="P43" s="20" t="s">
        <v>18</v>
      </c>
      <c r="Q43" s="19" t="s">
        <v>15</v>
      </c>
      <c r="R43" s="35">
        <f t="shared" si="10"/>
        <v>16</v>
      </c>
      <c r="S43" s="35">
        <v>15.877874048225475</v>
      </c>
      <c r="T43" s="84">
        <v>5.5964632695632982E-2</v>
      </c>
      <c r="U43" s="19" t="s">
        <v>76</v>
      </c>
      <c r="V43" s="35">
        <f t="shared" si="14"/>
        <v>-0.12212595177452457</v>
      </c>
      <c r="W43" s="95">
        <f t="shared" si="12"/>
        <v>2.1821987546798329</v>
      </c>
    </row>
    <row r="44" spans="1:23" x14ac:dyDescent="0.25">
      <c r="A44" s="59" t="s">
        <v>16</v>
      </c>
      <c r="B44" s="81" t="s">
        <v>13</v>
      </c>
      <c r="C44" s="20">
        <v>64</v>
      </c>
      <c r="D44" s="60" t="s">
        <v>14</v>
      </c>
      <c r="E44" s="47" t="s">
        <v>15</v>
      </c>
      <c r="F44" s="47">
        <v>4.3</v>
      </c>
      <c r="G44" s="35">
        <v>4.3899999999999997</v>
      </c>
      <c r="H44" s="35">
        <f t="shared" ref="H44:H45" si="15">0.075*G44</f>
        <v>0.32924999999999999</v>
      </c>
      <c r="I44" s="61">
        <v>4</v>
      </c>
      <c r="J44" s="61">
        <f t="shared" si="9"/>
        <v>-2.050113895216398</v>
      </c>
      <c r="K44" s="83">
        <f t="shared" si="5"/>
        <v>-0.27334851936218635</v>
      </c>
      <c r="M44" s="59" t="s">
        <v>25</v>
      </c>
      <c r="N44" s="81" t="s">
        <v>13</v>
      </c>
      <c r="O44" s="60">
        <v>66</v>
      </c>
      <c r="P44" s="60" t="s">
        <v>14</v>
      </c>
      <c r="Q44" s="47" t="s">
        <v>15</v>
      </c>
      <c r="R44" s="35">
        <f t="shared" si="10"/>
        <v>4.3</v>
      </c>
      <c r="S44" s="48">
        <v>4.3949999999999996</v>
      </c>
      <c r="T44" s="84">
        <v>0.10349999999999999</v>
      </c>
      <c r="U44" s="90">
        <v>1</v>
      </c>
      <c r="V44" s="61">
        <f>((R44-S44)/S44)*100</f>
        <v>-2.1615472127417465</v>
      </c>
      <c r="W44" s="83">
        <f>(R44-S44)/T44</f>
        <v>-0.91787439613526334</v>
      </c>
    </row>
    <row r="45" spans="1:23" ht="15.75" thickBot="1" x14ac:dyDescent="0.3">
      <c r="A45" s="77" t="s">
        <v>12</v>
      </c>
      <c r="B45" s="82" t="s">
        <v>13</v>
      </c>
      <c r="C45" s="93">
        <v>65</v>
      </c>
      <c r="D45" s="76" t="s">
        <v>14</v>
      </c>
      <c r="E45" s="72" t="s">
        <v>15</v>
      </c>
      <c r="F45" s="72">
        <v>3.6</v>
      </c>
      <c r="G45" s="73">
        <v>3.64</v>
      </c>
      <c r="H45" s="73">
        <f t="shared" si="15"/>
        <v>0.27300000000000002</v>
      </c>
      <c r="I45" s="74">
        <v>4</v>
      </c>
      <c r="J45" s="74">
        <f t="shared" si="9"/>
        <v>-1.0989010989010999</v>
      </c>
      <c r="K45" s="88">
        <f t="shared" si="5"/>
        <v>-0.14652014652014664</v>
      </c>
      <c r="M45" s="77" t="s">
        <v>20</v>
      </c>
      <c r="N45" s="82" t="s">
        <v>13</v>
      </c>
      <c r="O45" s="76">
        <v>66</v>
      </c>
      <c r="P45" s="76" t="s">
        <v>14</v>
      </c>
      <c r="Q45" s="72" t="s">
        <v>15</v>
      </c>
      <c r="R45" s="73">
        <f t="shared" si="10"/>
        <v>3.6</v>
      </c>
      <c r="S45" s="75">
        <v>3.67</v>
      </c>
      <c r="T45" s="73">
        <v>8.4510000000000002E-2</v>
      </c>
      <c r="U45" s="91">
        <v>1</v>
      </c>
      <c r="V45" s="74">
        <f>((R45-S45)/S45)*100</f>
        <v>-1.9073569482288784</v>
      </c>
      <c r="W45" s="88">
        <f>(R45-S45)/T45</f>
        <v>-0.82830434268133757</v>
      </c>
    </row>
  </sheetData>
  <sheetProtection algorithmName="SHA-512" hashValue="UCayR7MC6kO38qmA4tomx6Cnhzjlx17DO7HQunTCQ/8wPsiwf83h8x5zn0aiCOAe3fs4IrPX+VV1vsAcPx1QNQ==" saltValue="h5o4+TqLH5X6nAlMykzYHw==" spinCount="100000" sheet="1" objects="1" scenarios="1" selectLockedCells="1" selectUnlockedCells="1"/>
  <mergeCells count="3">
    <mergeCell ref="A2:K2"/>
    <mergeCell ref="A8:K8"/>
    <mergeCell ref="M8:W8"/>
  </mergeCells>
  <conditionalFormatting sqref="K14:K45 W23:W36">
    <cfRule type="cellIs" dxfId="197" priority="13" stopIfTrue="1" operator="between">
      <formula>-2</formula>
      <formula>2</formula>
    </cfRule>
    <cfRule type="cellIs" dxfId="196" priority="14" stopIfTrue="1" operator="between">
      <formula>-3</formula>
      <formula>3</formula>
    </cfRule>
    <cfRule type="cellIs" dxfId="195" priority="15" operator="notBetween">
      <formula>-3</formula>
      <formula>3</formula>
    </cfRule>
  </conditionalFormatting>
  <conditionalFormatting sqref="W44:W45">
    <cfRule type="cellIs" dxfId="194" priority="4" stopIfTrue="1" operator="between">
      <formula>-2</formula>
      <formula>2</formula>
    </cfRule>
    <cfRule type="cellIs" dxfId="193" priority="5" stopIfTrue="1" operator="between">
      <formula>-3</formula>
      <formula>3</formula>
    </cfRule>
    <cfRule type="cellIs" dxfId="192" priority="6" operator="notBetween">
      <formula>-3</formula>
      <formula>3</formula>
    </cfRule>
  </conditionalFormatting>
  <conditionalFormatting sqref="W37:W43">
    <cfRule type="cellIs" dxfId="191" priority="1" stopIfTrue="1" operator="between">
      <formula>-2</formula>
      <formula>2</formula>
    </cfRule>
    <cfRule type="cellIs" dxfId="190" priority="2" stopIfTrue="1" operator="between">
      <formula>-3</formula>
      <formula>3</formula>
    </cfRule>
    <cfRule type="cellIs" dxfId="18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77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509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97.7</v>
      </c>
      <c r="G14" s="55">
        <v>97.317875129228142</v>
      </c>
      <c r="H14" s="55">
        <f>G14*0.04</f>
        <v>3.8927150051691259</v>
      </c>
      <c r="I14" s="52"/>
      <c r="J14" s="56">
        <f>((F14-G14)/G14)*100</f>
        <v>0.39265640589094081</v>
      </c>
      <c r="K14" s="94">
        <f>(F14-G14)/(G14*0.04)</f>
        <v>9.8164101472735188E-2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126.4</v>
      </c>
      <c r="G15" s="55">
        <v>124.8</v>
      </c>
      <c r="H15" s="55">
        <f>1</f>
        <v>1</v>
      </c>
      <c r="I15" s="52"/>
      <c r="J15" s="71">
        <f>F15-G15</f>
        <v>1.6000000000000085</v>
      </c>
      <c r="K15" s="94">
        <f>(F15-G15)/1</f>
        <v>1.6000000000000085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6.21</v>
      </c>
      <c r="G16" s="55">
        <v>6.2923875920491525</v>
      </c>
      <c r="H16" s="55">
        <f>((12.5-0.53*G16)/200)*G16</f>
        <v>0.28834974924035056</v>
      </c>
      <c r="I16" s="52"/>
      <c r="J16" s="56">
        <f t="shared" ref="J16:J28" si="0">((F16-G16)/G16)*100</f>
        <v>-1.3093216341799214</v>
      </c>
      <c r="K16" s="94">
        <f>(F16-G16)/((12.5-0.53*G16)/2/100*G16)</f>
        <v>-0.285721046285632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6.23</v>
      </c>
      <c r="G17" s="55">
        <v>6.4391284300816913</v>
      </c>
      <c r="H17" s="55">
        <f>((12.5-0.53*G17)/200)*G17</f>
        <v>0.29257023329152698</v>
      </c>
      <c r="I17" s="52"/>
      <c r="J17" s="56">
        <f t="shared" si="0"/>
        <v>-3.247775414832621</v>
      </c>
      <c r="K17" s="94">
        <f t="shared" ref="K17:K19" si="1">(F17-G17)/((12.5-0.53*G17)/2/100*G17)</f>
        <v>-0.71479735900989005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13.8</v>
      </c>
      <c r="G18" s="55">
        <v>13.688202409001729</v>
      </c>
      <c r="H18" s="55">
        <f>((12.5-0.53*G18)/200)*G18</f>
        <v>0.35899040480963612</v>
      </c>
      <c r="I18" s="52"/>
      <c r="J18" s="56">
        <f t="shared" si="0"/>
        <v>0.81674413964503267</v>
      </c>
      <c r="K18" s="94">
        <f t="shared" si="1"/>
        <v>0.31142222605519315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13.8</v>
      </c>
      <c r="G19" s="55">
        <v>13.699656015230454</v>
      </c>
      <c r="H19" s="55">
        <f>((12.5-0.53*G19)/200)*G19</f>
        <v>0.35887497737245749</v>
      </c>
      <c r="I19" s="52"/>
      <c r="J19" s="56">
        <f t="shared" si="0"/>
        <v>0.73245623582073893</v>
      </c>
      <c r="K19" s="94">
        <f t="shared" si="1"/>
        <v>0.27960708072829682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8.4</v>
      </c>
      <c r="G20" s="55">
        <v>8.515934401097784</v>
      </c>
      <c r="H20" s="55">
        <f>G20*0.075</f>
        <v>0.63869508008233378</v>
      </c>
      <c r="I20" s="52"/>
      <c r="J20" s="56">
        <f t="shared" si="0"/>
        <v>-1.3613820355736723</v>
      </c>
      <c r="K20" s="94">
        <f>(F20-G20)/(G20*0.075)</f>
        <v>-0.18151760474315631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6.56</v>
      </c>
      <c r="G21" s="48">
        <v>6.5632764158377039</v>
      </c>
      <c r="H21" s="35">
        <f t="shared" ref="H21:H23" si="2">G21*0.075</f>
        <v>0.49224573118782777</v>
      </c>
      <c r="I21" s="19"/>
      <c r="J21" s="39">
        <f t="shared" si="0"/>
        <v>-4.9920430439255571E-2</v>
      </c>
      <c r="K21" s="94">
        <f>(F21-G21)/(G21*0.075)</f>
        <v>-6.6560573919007436E-3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</v>
      </c>
      <c r="G22" s="48">
        <v>14.002025795948409</v>
      </c>
      <c r="H22" s="35">
        <f t="shared" si="2"/>
        <v>1.0501519346961306</v>
      </c>
      <c r="I22" s="61"/>
      <c r="J22" s="39">
        <f t="shared" si="0"/>
        <v>-1.4467877562368905E-2</v>
      </c>
      <c r="K22" s="94">
        <f t="shared" ref="K22:K23" si="3">(F22-G22)/(G22*0.075)</f>
        <v>-1.9290503416491875E-3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</v>
      </c>
      <c r="G23" s="48">
        <v>19.380603351078953</v>
      </c>
      <c r="H23" s="35">
        <f t="shared" si="2"/>
        <v>1.4535452513309215</v>
      </c>
      <c r="I23" s="61"/>
      <c r="J23" s="39">
        <f t="shared" si="0"/>
        <v>3.195961641135201</v>
      </c>
      <c r="K23" s="94">
        <f t="shared" si="3"/>
        <v>0.42612821881802682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77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77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84.1</v>
      </c>
      <c r="G26" s="35">
        <v>86.508370681735926</v>
      </c>
      <c r="H26" s="35">
        <f>G26*0.05</f>
        <v>4.3254185340867961</v>
      </c>
      <c r="I26" s="61"/>
      <c r="J26" s="39">
        <f t="shared" si="0"/>
        <v>-2.7839741550517938</v>
      </c>
      <c r="K26" s="94">
        <f>(F26-G26)/(G26*0.05)</f>
        <v>-0.55679483101035876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123</v>
      </c>
      <c r="G27" s="35">
        <v>130.61809394502311</v>
      </c>
      <c r="H27" s="35">
        <f t="shared" ref="H27:H28" si="4">G27*0.05</f>
        <v>6.530904697251156</v>
      </c>
      <c r="I27" s="61"/>
      <c r="J27" s="39">
        <f t="shared" si="0"/>
        <v>-5.8323419940805028</v>
      </c>
      <c r="K27" s="94">
        <f t="shared" ref="K27:K28" si="5">(F27-G27)/(G27*0.05)</f>
        <v>-1.1664683988161004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186</v>
      </c>
      <c r="G28" s="35">
        <v>178.16601747540599</v>
      </c>
      <c r="H28" s="35">
        <f t="shared" si="4"/>
        <v>8.9083008737702993</v>
      </c>
      <c r="I28" s="61"/>
      <c r="J28" s="39">
        <f t="shared" si="0"/>
        <v>4.3970127612441061</v>
      </c>
      <c r="K28" s="94">
        <f t="shared" si="5"/>
        <v>0.87940255224882136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78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78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65.7</v>
      </c>
      <c r="G31" s="55">
        <v>61.56</v>
      </c>
      <c r="H31" s="55">
        <f>0.075*G31</f>
        <v>4.617</v>
      </c>
      <c r="I31" s="62">
        <v>4</v>
      </c>
      <c r="J31" s="62">
        <f>((F31-G31)/G31)*100</f>
        <v>6.7251461988304104</v>
      </c>
      <c r="K31" s="94">
        <f>(F31-G31)/H31</f>
        <v>0.89668615984405475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65.7</v>
      </c>
      <c r="S31" s="55">
        <v>65.27</v>
      </c>
      <c r="T31" s="55">
        <v>1.5329999999999999</v>
      </c>
      <c r="U31" s="52">
        <v>1</v>
      </c>
      <c r="V31" s="61">
        <f>((R31-S31)/S31)*100</f>
        <v>0.65880189980083781</v>
      </c>
      <c r="W31" s="95">
        <f>(R31-S31)/T31</f>
        <v>0.28049575994781922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104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3.6269430051813476</v>
      </c>
      <c r="K32" s="94">
        <f t="shared" ref="K32:K33" si="8">(F32-G32)/H32</f>
        <v>0.48359240069084641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104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0.19267822736031104</v>
      </c>
      <c r="W32" s="95">
        <f t="shared" ref="W32:W56" si="11">(R32-S32)/T32</f>
        <v>9.7799511002446382E-2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179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-1.8425093222197924</v>
      </c>
      <c r="K33" s="94">
        <f t="shared" si="8"/>
        <v>-0.24566790962930565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179</v>
      </c>
      <c r="S33" s="55">
        <v>189.7</v>
      </c>
      <c r="T33" s="55">
        <v>8.1590000000000007</v>
      </c>
      <c r="U33" s="52">
        <v>1</v>
      </c>
      <c r="V33" s="61">
        <f t="shared" si="10"/>
        <v>-5.6404849762783291</v>
      </c>
      <c r="W33" s="95">
        <f t="shared" si="11"/>
        <v>-1.3114352249050114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18.7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18.7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18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18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22.5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22.5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34.5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34.5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50.6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50.6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63.3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63.3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104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104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87.5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87.5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69.3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69.3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66.2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7.537361923326837</v>
      </c>
      <c r="K43" s="83">
        <f>(F43-G43)/H43</f>
        <v>1.0049815897769114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66.2</v>
      </c>
      <c r="S43" s="55">
        <v>65.180000000000007</v>
      </c>
      <c r="T43" s="55">
        <v>1.6220000000000001</v>
      </c>
      <c r="U43" s="52">
        <v>1</v>
      </c>
      <c r="V43" s="61">
        <f t="shared" si="10"/>
        <v>1.564897207732427</v>
      </c>
      <c r="W43" s="95">
        <f t="shared" si="11"/>
        <v>0.62885326757089766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127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1.6081286502920276</v>
      </c>
      <c r="K44" s="83">
        <f t="shared" ref="K44:K66" si="13">(F44-G44)/H44</f>
        <v>0.21441715337227032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127</v>
      </c>
      <c r="S44" s="35">
        <v>126.8</v>
      </c>
      <c r="T44" s="35">
        <v>2.8809999999999998</v>
      </c>
      <c r="U44" s="19">
        <v>1</v>
      </c>
      <c r="V44" s="61">
        <f t="shared" si="10"/>
        <v>0.15772870662460792</v>
      </c>
      <c r="W44" s="95">
        <f t="shared" si="11"/>
        <v>6.9420340159667776E-2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180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1.4656144306651604</v>
      </c>
      <c r="K45" s="83">
        <f t="shared" si="13"/>
        <v>0.19541525742202137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180</v>
      </c>
      <c r="S45" s="35">
        <v>178.3</v>
      </c>
      <c r="T45" s="35">
        <v>3.996</v>
      </c>
      <c r="U45" s="19">
        <v>1</v>
      </c>
      <c r="V45" s="61">
        <f t="shared" si="10"/>
        <v>0.95344924284912425</v>
      </c>
      <c r="W45" s="95">
        <f t="shared" si="11"/>
        <v>0.42542542542542255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106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1.7762842054728702</v>
      </c>
      <c r="K46" s="83">
        <f t="shared" si="13"/>
        <v>0.23683789406304936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106</v>
      </c>
      <c r="S46" s="35">
        <v>105.6</v>
      </c>
      <c r="T46" s="35">
        <v>1.27</v>
      </c>
      <c r="U46" s="19">
        <v>1</v>
      </c>
      <c r="V46" s="61">
        <f t="shared" si="10"/>
        <v>0.37878787878788417</v>
      </c>
      <c r="W46" s="95">
        <f t="shared" si="11"/>
        <v>0.31496062992126433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102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-1.6677913814711307</v>
      </c>
      <c r="K47" s="83">
        <f t="shared" si="13"/>
        <v>-0.22237218419615076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102</v>
      </c>
      <c r="S47" s="35" t="s">
        <v>95</v>
      </c>
      <c r="T47" s="35">
        <v>6.2910000000000004</v>
      </c>
      <c r="U47" s="19">
        <v>1</v>
      </c>
      <c r="V47" s="61">
        <f t="shared" si="10"/>
        <v>0.99009900990099009</v>
      </c>
      <c r="W47" s="95">
        <f t="shared" si="11"/>
        <v>0.15895724050230486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75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-1.6909162406606453</v>
      </c>
      <c r="K48" s="83">
        <f t="shared" si="13"/>
        <v>-0.22545549875475268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75</v>
      </c>
      <c r="S48" s="35">
        <v>71.95</v>
      </c>
      <c r="T48" s="35">
        <v>6.899</v>
      </c>
      <c r="U48" s="19">
        <v>1</v>
      </c>
      <c r="V48" s="61">
        <f t="shared" si="10"/>
        <v>4.2390548992355761</v>
      </c>
      <c r="W48" s="95">
        <f t="shared" si="11"/>
        <v>0.44209305696477708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56.9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-3.1324480762683065</v>
      </c>
      <c r="K49" s="83">
        <f t="shared" si="13"/>
        <v>-0.41765974350244089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56.9</v>
      </c>
      <c r="S49" s="35">
        <v>57.27</v>
      </c>
      <c r="T49" s="35">
        <v>6.63</v>
      </c>
      <c r="U49" s="19">
        <v>1</v>
      </c>
      <c r="V49" s="61">
        <f t="shared" si="10"/>
        <v>-0.64606251091322597</v>
      </c>
      <c r="W49" s="95">
        <f t="shared" si="11"/>
        <v>-5.5806938159880026E-2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61.2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2.2727272727272716</v>
      </c>
      <c r="K50" s="83">
        <f t="shared" si="13"/>
        <v>0.30303030303030287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61.2</v>
      </c>
      <c r="S50" s="35">
        <v>57.3</v>
      </c>
      <c r="T50" s="35">
        <v>5.7729999999999997</v>
      </c>
      <c r="U50" s="19">
        <v>1</v>
      </c>
      <c r="V50" s="61">
        <f t="shared" si="10"/>
        <v>6.8062827225130986</v>
      </c>
      <c r="W50" s="95">
        <f t="shared" si="11"/>
        <v>0.67555863502511793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95.7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3.4035656401944956</v>
      </c>
      <c r="K51" s="83">
        <f t="shared" si="13"/>
        <v>0.45380875202593279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95.7</v>
      </c>
      <c r="S51" s="35">
        <v>92.93</v>
      </c>
      <c r="T51" s="35">
        <v>6.3570000000000002</v>
      </c>
      <c r="U51" s="19">
        <v>1</v>
      </c>
      <c r="V51" s="61">
        <f t="shared" si="10"/>
        <v>2.9807381900355061</v>
      </c>
      <c r="W51" s="95">
        <f t="shared" si="11"/>
        <v>0.43574012899166209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122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-5.4263565891472867</v>
      </c>
      <c r="K52" s="83">
        <f t="shared" si="13"/>
        <v>-0.72351421188630494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122</v>
      </c>
      <c r="S52" s="35">
        <v>124.7</v>
      </c>
      <c r="T52" s="35">
        <v>3.73</v>
      </c>
      <c r="U52" s="19">
        <v>1</v>
      </c>
      <c r="V52" s="61">
        <f t="shared" si="10"/>
        <v>-2.1651964715316785</v>
      </c>
      <c r="W52" s="95">
        <f t="shared" si="11"/>
        <v>-0.72386058981233325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222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-7.6270128573211888</v>
      </c>
      <c r="K53" s="83">
        <f t="shared" si="13"/>
        <v>-1.0169350476428252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222</v>
      </c>
      <c r="S53" s="35">
        <v>229.4</v>
      </c>
      <c r="T53" s="35">
        <v>11.3</v>
      </c>
      <c r="U53" s="19">
        <v>1</v>
      </c>
      <c r="V53" s="61">
        <f t="shared" si="10"/>
        <v>-3.2258064516129057</v>
      </c>
      <c r="W53" s="95">
        <f t="shared" si="11"/>
        <v>-0.6548672566371686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182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-6.6905921558574777</v>
      </c>
      <c r="K54" s="83">
        <f t="shared" si="13"/>
        <v>-0.89207895411433047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182</v>
      </c>
      <c r="S54" s="35">
        <v>187.4</v>
      </c>
      <c r="T54" s="35">
        <v>6.8689999999999998</v>
      </c>
      <c r="U54" s="19">
        <v>1</v>
      </c>
      <c r="V54" s="61">
        <f t="shared" si="10"/>
        <v>-2.8815368196371427</v>
      </c>
      <c r="W54" s="95">
        <f t="shared" si="11"/>
        <v>-0.78614063182413829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116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-7.4517312908887856</v>
      </c>
      <c r="K55" s="83">
        <f t="shared" si="13"/>
        <v>-0.99356417211850478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116</v>
      </c>
      <c r="S55" s="35">
        <v>119.2</v>
      </c>
      <c r="T55" s="35">
        <v>6.4969999999999999</v>
      </c>
      <c r="U55" s="19">
        <v>1</v>
      </c>
      <c r="V55" s="61">
        <f t="shared" si="10"/>
        <v>-2.6845637583892641</v>
      </c>
      <c r="W55" s="95">
        <f t="shared" si="11"/>
        <v>-0.49253501616130568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81.7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-7.6314301865460701</v>
      </c>
      <c r="K56" s="83">
        <f t="shared" si="13"/>
        <v>-1.0175240248728095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81.7</v>
      </c>
      <c r="S56" s="35">
        <v>85.48</v>
      </c>
      <c r="T56" s="35">
        <v>2.859</v>
      </c>
      <c r="U56" s="19">
        <v>1</v>
      </c>
      <c r="V56" s="61">
        <f t="shared" si="10"/>
        <v>-4.4220870379036041</v>
      </c>
      <c r="W56" s="95">
        <f t="shared" si="11"/>
        <v>-1.3221406086044076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51.6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-8.7048832271762233</v>
      </c>
      <c r="K57" s="83">
        <f t="shared" si="13"/>
        <v>-1.1606510969568298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51.6</v>
      </c>
      <c r="S57" s="35">
        <v>51.94</v>
      </c>
      <c r="T57" s="35">
        <v>4.6479999999999997</v>
      </c>
      <c r="U57" s="19">
        <v>1</v>
      </c>
      <c r="V57" s="61">
        <f>((R57-S57)/S57)*100</f>
        <v>-0.65460146322679313</v>
      </c>
      <c r="W57" s="95">
        <f>(R57-S57)/T57</f>
        <v>-7.3149741824439826E-2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</v>
      </c>
      <c r="G58" s="35">
        <v>12.93</v>
      </c>
      <c r="H58" s="19" t="s">
        <v>94</v>
      </c>
      <c r="I58" s="19">
        <v>4</v>
      </c>
      <c r="J58" s="35">
        <f>((F58-G58))</f>
        <v>-2.9999999999999361E-2</v>
      </c>
      <c r="K58" s="83">
        <f t="shared" si="13"/>
        <v>-0.19999999999999574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</v>
      </c>
      <c r="S58" s="35">
        <v>12.91500000053485</v>
      </c>
      <c r="T58" s="35">
        <v>6.8558910440451662E-2</v>
      </c>
      <c r="U58" s="19" t="s">
        <v>76</v>
      </c>
      <c r="V58" s="35">
        <f>S58-R58</f>
        <v>1.5000000534849178E-2</v>
      </c>
      <c r="W58" s="95">
        <f t="shared" ref="W58:W64" si="18">(R58-S58)/T58</f>
        <v>-0.2187899492346477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12.03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-3.0000000000001137E-2</v>
      </c>
      <c r="K59" s="83">
        <f t="shared" si="13"/>
        <v>-0.20000000000000759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12.03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2.2500000265804232E-2</v>
      </c>
      <c r="W59" s="95">
        <f t="shared" si="18"/>
        <v>-0.32757702283073431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7.91</v>
      </c>
      <c r="G60" s="35">
        <v>7.92</v>
      </c>
      <c r="H60" s="19" t="s">
        <v>94</v>
      </c>
      <c r="I60" s="61">
        <v>4</v>
      </c>
      <c r="J60" s="35">
        <f t="shared" si="19"/>
        <v>-9.9999999999997868E-3</v>
      </c>
      <c r="K60" s="83">
        <f t="shared" si="13"/>
        <v>-6.666666666666525E-2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7.91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5.5597813592109802E-3</v>
      </c>
      <c r="W60" s="95">
        <f t="shared" si="18"/>
        <v>-0.12722043405500796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5.49</v>
      </c>
      <c r="G61" s="35">
        <v>5.51</v>
      </c>
      <c r="H61" s="19" t="s">
        <v>94</v>
      </c>
      <c r="I61" s="61">
        <v>4</v>
      </c>
      <c r="J61" s="35">
        <f t="shared" si="19"/>
        <v>-1.9999999999999574E-2</v>
      </c>
      <c r="K61" s="83">
        <f t="shared" si="13"/>
        <v>-0.1333333333333305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5.49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-1.111103062500618E-3</v>
      </c>
      <c r="W61" s="95">
        <f t="shared" si="18"/>
        <v>3.5297303014190484E-2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16.39</v>
      </c>
      <c r="G62" s="35">
        <v>16.399999999999999</v>
      </c>
      <c r="H62" s="19" t="s">
        <v>94</v>
      </c>
      <c r="I62" s="61">
        <v>4</v>
      </c>
      <c r="J62" s="35">
        <f t="shared" si="19"/>
        <v>-9.9999999999980105E-3</v>
      </c>
      <c r="K62" s="83">
        <f t="shared" si="13"/>
        <v>-6.6666666666653412E-2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16.39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2.7221666225020869E-2</v>
      </c>
      <c r="W62" s="95">
        <f t="shared" si="18"/>
        <v>-0.39690310548658381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20.9</v>
      </c>
      <c r="G63" s="35">
        <v>20.94</v>
      </c>
      <c r="H63" s="19" t="s">
        <v>94</v>
      </c>
      <c r="I63" s="61">
        <v>4</v>
      </c>
      <c r="J63" s="35">
        <f t="shared" si="19"/>
        <v>-4.00000000000027E-2</v>
      </c>
      <c r="K63" s="83">
        <f t="shared" si="13"/>
        <v>-0.2666666666666847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20.9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4.3459289312515637E-2</v>
      </c>
      <c r="W63" s="95">
        <f t="shared" si="18"/>
        <v>-0.50553211625881933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15.84</v>
      </c>
      <c r="G64" s="35">
        <v>15.86</v>
      </c>
      <c r="H64" s="19" t="s">
        <v>94</v>
      </c>
      <c r="I64" s="61">
        <v>4</v>
      </c>
      <c r="J64" s="35">
        <f t="shared" si="19"/>
        <v>-1.9999999999999574E-2</v>
      </c>
      <c r="K64" s="83">
        <f t="shared" si="13"/>
        <v>-0.1333333333333305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15.84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3.7874048225475576E-2</v>
      </c>
      <c r="W64" s="95">
        <f t="shared" si="18"/>
        <v>-0.67674969710702582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4.43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0.91116173120729016</v>
      </c>
      <c r="K65" s="83">
        <f t="shared" si="13"/>
        <v>0.12148823082763868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4.43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0.79635949943117501</v>
      </c>
      <c r="W65" s="83">
        <f>(R65-S65)/T65</f>
        <v>0.33816425120773086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3.71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1.9230769230769187</v>
      </c>
      <c r="K66" s="88">
        <f t="shared" si="13"/>
        <v>0.25641025641025583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3.71</v>
      </c>
      <c r="S66" s="75">
        <v>3.67</v>
      </c>
      <c r="T66" s="73">
        <v>8.4510000000000002E-2</v>
      </c>
      <c r="U66" s="91">
        <v>1</v>
      </c>
      <c r="V66" s="74">
        <f>((R66-S66)/S66)*100</f>
        <v>1.0899182561307912</v>
      </c>
      <c r="W66" s="88">
        <f>(R66-S66)/T66</f>
        <v>0.47331676724648014</v>
      </c>
    </row>
    <row r="68" spans="1:23" x14ac:dyDescent="0.25">
      <c r="W68" s="9"/>
    </row>
    <row r="69" spans="1:23" x14ac:dyDescent="0.25">
      <c r="W69" s="9"/>
    </row>
    <row r="70" spans="1:23" x14ac:dyDescent="0.25">
      <c r="W70" s="9"/>
    </row>
    <row r="71" spans="1:23" x14ac:dyDescent="0.25">
      <c r="W71" s="9"/>
    </row>
    <row r="72" spans="1:23" x14ac:dyDescent="0.25">
      <c r="W72" s="9"/>
    </row>
    <row r="73" spans="1:23" x14ac:dyDescent="0.25">
      <c r="W73" s="9"/>
    </row>
    <row r="74" spans="1:23" x14ac:dyDescent="0.25">
      <c r="W74" s="9"/>
    </row>
    <row r="75" spans="1:23" x14ac:dyDescent="0.25">
      <c r="W75" s="9"/>
    </row>
    <row r="76" spans="1:23" x14ac:dyDescent="0.25">
      <c r="W76" s="9"/>
    </row>
    <row r="77" spans="1:23" x14ac:dyDescent="0.25">
      <c r="W77" s="9"/>
    </row>
  </sheetData>
  <sheetProtection algorithmName="SHA-512" hashValue="/TYadzj7ca2/6H7jtqQmVgcF5mUKniTTLwrhyniMwu5urllIyWpbRFL23Z5ovsRfDzOH6DCI7AgSPsnlA1ZKrw==" saltValue="TW7Da2FpX4sPlITCUyvgTg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16" priority="16" stopIfTrue="1" operator="between">
      <formula>-2</formula>
      <formula>2</formula>
    </cfRule>
    <cfRule type="cellIs" dxfId="115" priority="17" stopIfTrue="1" operator="between">
      <formula>-3</formula>
      <formula>3</formula>
    </cfRule>
    <cfRule type="cellIs" dxfId="114" priority="18" operator="notBetween">
      <formula>-3</formula>
      <formula>3</formula>
    </cfRule>
  </conditionalFormatting>
  <conditionalFormatting sqref="W31:W33 W65:W66 W43:W57">
    <cfRule type="cellIs" dxfId="113" priority="7" stopIfTrue="1" operator="between">
      <formula>-2</formula>
      <formula>2</formula>
    </cfRule>
    <cfRule type="cellIs" dxfId="112" priority="8" stopIfTrue="1" operator="between">
      <formula>-3</formula>
      <formula>3</formula>
    </cfRule>
    <cfRule type="cellIs" dxfId="111" priority="9" operator="notBetween">
      <formula>-3</formula>
      <formula>3</formula>
    </cfRule>
  </conditionalFormatting>
  <conditionalFormatting sqref="W58:W64">
    <cfRule type="cellIs" dxfId="110" priority="1" stopIfTrue="1" operator="between">
      <formula>-2</formula>
      <formula>2</formula>
    </cfRule>
    <cfRule type="cellIs" dxfId="109" priority="2" stopIfTrue="1" operator="between">
      <formula>-3</formula>
      <formula>3</formula>
    </cfRule>
    <cfRule type="cellIs" dxfId="10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75"/>
  <sheetViews>
    <sheetView topLeftCell="A2" zoomScale="70" zoomScaleNormal="70" zoomScaleSheetLayoutView="5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512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94.32</v>
      </c>
      <c r="G14" s="55">
        <v>94.805721105449805</v>
      </c>
      <c r="H14" s="55">
        <f>G14*0.04</f>
        <v>3.7922288442179921</v>
      </c>
      <c r="I14" s="52"/>
      <c r="J14" s="56">
        <f>((F14-G14)/G14)*100</f>
        <v>-0.5123331163839342</v>
      </c>
      <c r="K14" s="94">
        <f>(F14-G14)/(G14*0.04)</f>
        <v>-0.12808327909598358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124.7</v>
      </c>
      <c r="G15" s="55">
        <v>125.2</v>
      </c>
      <c r="H15" s="55">
        <f>1</f>
        <v>1</v>
      </c>
      <c r="I15" s="52"/>
      <c r="J15" s="71">
        <f>F15-G15</f>
        <v>-0.5</v>
      </c>
      <c r="K15" s="94">
        <f>(F15-G15)/1</f>
        <v>-0.5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6.29</v>
      </c>
      <c r="G16" s="55">
        <v>6.3034205358067048</v>
      </c>
      <c r="H16" s="55">
        <f>((12.5-0.53*G16)/200)*G16</f>
        <v>0.28867104079216038</v>
      </c>
      <c r="I16" s="52"/>
      <c r="J16" s="56">
        <f t="shared" ref="J16:J26" si="0">((F16-G16)/G16)*100</f>
        <v>-0.21290878072419811</v>
      </c>
      <c r="K16" s="94">
        <f>(F16-G16)/((12.5-0.53*G16)/2/100*G16)</f>
        <v>-4.649075906567085E-2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25</v>
      </c>
      <c r="B17" s="80" t="s">
        <v>13</v>
      </c>
      <c r="C17" s="53">
        <v>6</v>
      </c>
      <c r="D17" s="53" t="s">
        <v>58</v>
      </c>
      <c r="E17" s="52" t="s">
        <v>56</v>
      </c>
      <c r="F17" s="54">
        <v>14.04</v>
      </c>
      <c r="G17" s="55">
        <v>13.631378181913847</v>
      </c>
      <c r="H17" s="55">
        <f>((12.5-0.53*G17)/200)*G17</f>
        <v>0.35955278785296974</v>
      </c>
      <c r="I17" s="52"/>
      <c r="J17" s="56">
        <f t="shared" si="0"/>
        <v>2.9976559422899181</v>
      </c>
      <c r="K17" s="94">
        <f t="shared" ref="K17" si="1">(F17-G17)/((12.5-0.53*G17)/2/100*G17)</f>
        <v>1.1364723954059499</v>
      </c>
      <c r="L17" s="37"/>
      <c r="M17" s="50" t="s">
        <v>25</v>
      </c>
      <c r="N17" s="80" t="s">
        <v>13</v>
      </c>
      <c r="O17" s="53">
        <v>6</v>
      </c>
      <c r="P17" s="53" t="s">
        <v>58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17</v>
      </c>
      <c r="B18" s="80" t="s">
        <v>13</v>
      </c>
      <c r="C18" s="53">
        <v>9</v>
      </c>
      <c r="D18" s="53" t="s">
        <v>53</v>
      </c>
      <c r="E18" s="52" t="s">
        <v>54</v>
      </c>
      <c r="F18" s="54">
        <v>8.4600000000000009</v>
      </c>
      <c r="G18" s="55">
        <v>8.515934401097784</v>
      </c>
      <c r="H18" s="55">
        <f>G18*0.075</f>
        <v>0.63869508008233378</v>
      </c>
      <c r="I18" s="52"/>
      <c r="J18" s="56">
        <f t="shared" si="0"/>
        <v>-0.65682047868490701</v>
      </c>
      <c r="K18" s="94">
        <f>(F18-G18)/(G18*0.075)</f>
        <v>-8.7576063824654271E-2</v>
      </c>
      <c r="L18" s="37"/>
      <c r="M18" s="50" t="s">
        <v>17</v>
      </c>
      <c r="N18" s="80" t="s">
        <v>13</v>
      </c>
      <c r="O18" s="53">
        <v>9</v>
      </c>
      <c r="P18" s="53" t="s">
        <v>53</v>
      </c>
      <c r="Q18" s="52" t="s">
        <v>54</v>
      </c>
      <c r="R18" s="54"/>
      <c r="S18" s="55"/>
      <c r="T18" s="52"/>
      <c r="U18" s="52"/>
      <c r="V18" s="56"/>
      <c r="W18" s="58"/>
    </row>
    <row r="19" spans="1:23" x14ac:dyDescent="0.25">
      <c r="A19" s="17" t="s">
        <v>52</v>
      </c>
      <c r="B19" s="79" t="s">
        <v>44</v>
      </c>
      <c r="C19" s="20">
        <v>10</v>
      </c>
      <c r="D19" s="20" t="s">
        <v>45</v>
      </c>
      <c r="E19" s="19" t="s">
        <v>46</v>
      </c>
      <c r="F19" s="48">
        <v>6.6</v>
      </c>
      <c r="G19" s="48">
        <v>6.5482574766710275</v>
      </c>
      <c r="H19" s="35">
        <f t="shared" ref="H19:H21" si="2">G19*0.075</f>
        <v>0.49111931075032705</v>
      </c>
      <c r="I19" s="19"/>
      <c r="J19" s="39">
        <f t="shared" si="0"/>
        <v>0.79017240102899444</v>
      </c>
      <c r="K19" s="94">
        <f>(F19-G19)/(G19*0.075)</f>
        <v>0.10535632013719928</v>
      </c>
      <c r="L19" s="37"/>
      <c r="M19" s="17" t="s">
        <v>52</v>
      </c>
      <c r="N19" s="18" t="s">
        <v>44</v>
      </c>
      <c r="O19" s="19">
        <v>10</v>
      </c>
      <c r="P19" s="20" t="s">
        <v>45</v>
      </c>
      <c r="Q19" s="19" t="s">
        <v>46</v>
      </c>
      <c r="R19" s="35"/>
      <c r="S19" s="35"/>
      <c r="T19" s="19"/>
      <c r="U19" s="19"/>
      <c r="V19" s="39"/>
      <c r="W19" s="26"/>
    </row>
    <row r="20" spans="1:23" x14ac:dyDescent="0.25">
      <c r="A20" s="17" t="s">
        <v>51</v>
      </c>
      <c r="B20" s="79" t="s">
        <v>44</v>
      </c>
      <c r="C20" s="20">
        <v>11</v>
      </c>
      <c r="D20" s="20" t="s">
        <v>45</v>
      </c>
      <c r="E20" s="19" t="s">
        <v>46</v>
      </c>
      <c r="F20" s="48">
        <v>14.5</v>
      </c>
      <c r="G20" s="48">
        <v>14.528417743164514</v>
      </c>
      <c r="H20" s="35">
        <f t="shared" si="2"/>
        <v>1.0896313307373384</v>
      </c>
      <c r="I20" s="61"/>
      <c r="J20" s="39">
        <f t="shared" si="0"/>
        <v>-0.19560108792909914</v>
      </c>
      <c r="K20" s="94">
        <f t="shared" ref="K20:K21" si="3">(F20-G20)/(G20*0.075)</f>
        <v>-2.6080145057213223E-2</v>
      </c>
      <c r="L20" s="37"/>
      <c r="M20" s="17" t="s">
        <v>51</v>
      </c>
      <c r="N20" s="18" t="s">
        <v>44</v>
      </c>
      <c r="O20" s="19">
        <v>11</v>
      </c>
      <c r="P20" s="20" t="s">
        <v>45</v>
      </c>
      <c r="Q20" s="19" t="s">
        <v>46</v>
      </c>
      <c r="R20" s="35"/>
      <c r="S20" s="35"/>
      <c r="T20" s="19"/>
      <c r="U20" s="19"/>
      <c r="V20" s="39"/>
      <c r="W20" s="26"/>
    </row>
    <row r="21" spans="1:23" x14ac:dyDescent="0.25">
      <c r="A21" s="17" t="s">
        <v>50</v>
      </c>
      <c r="B21" s="79" t="s">
        <v>44</v>
      </c>
      <c r="C21" s="20">
        <v>12</v>
      </c>
      <c r="D21" s="20" t="s">
        <v>45</v>
      </c>
      <c r="E21" s="19" t="s">
        <v>46</v>
      </c>
      <c r="F21" s="48">
        <v>18.8</v>
      </c>
      <c r="G21" s="48">
        <v>19.324468366716669</v>
      </c>
      <c r="H21" s="35">
        <f t="shared" si="2"/>
        <v>1.44933512750375</v>
      </c>
      <c r="I21" s="61"/>
      <c r="J21" s="39">
        <f t="shared" si="0"/>
        <v>-2.7140118773977857</v>
      </c>
      <c r="K21" s="94">
        <f t="shared" si="3"/>
        <v>-0.36186825031970482</v>
      </c>
      <c r="M21" s="17" t="s">
        <v>50</v>
      </c>
      <c r="N21" s="18" t="s">
        <v>44</v>
      </c>
      <c r="O21" s="19">
        <v>12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72</v>
      </c>
      <c r="B22" s="79" t="s">
        <v>44</v>
      </c>
      <c r="C22" s="20">
        <v>13</v>
      </c>
      <c r="D22" s="20" t="s">
        <v>45</v>
      </c>
      <c r="E22" s="19" t="s">
        <v>46</v>
      </c>
      <c r="F22" s="48" t="s">
        <v>81</v>
      </c>
      <c r="G22" s="35">
        <v>0</v>
      </c>
      <c r="H22" s="35"/>
      <c r="I22" s="61"/>
      <c r="J22" s="39"/>
      <c r="K22" s="94"/>
      <c r="M22" s="17" t="s">
        <v>72</v>
      </c>
      <c r="N22" s="18" t="s">
        <v>44</v>
      </c>
      <c r="O22" s="19">
        <v>13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73</v>
      </c>
      <c r="B23" s="79" t="s">
        <v>44</v>
      </c>
      <c r="C23" s="20">
        <v>14</v>
      </c>
      <c r="D23" s="20" t="s">
        <v>45</v>
      </c>
      <c r="E23" s="19" t="s">
        <v>46</v>
      </c>
      <c r="F23" s="48" t="s">
        <v>81</v>
      </c>
      <c r="G23" s="35">
        <v>0</v>
      </c>
      <c r="H23" s="35"/>
      <c r="I23" s="61"/>
      <c r="J23" s="39"/>
      <c r="K23" s="94"/>
      <c r="M23" s="17" t="s">
        <v>73</v>
      </c>
      <c r="N23" s="18" t="s">
        <v>44</v>
      </c>
      <c r="O23" s="19">
        <v>14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49</v>
      </c>
      <c r="B24" s="79" t="s">
        <v>44</v>
      </c>
      <c r="C24" s="20">
        <v>20</v>
      </c>
      <c r="D24" s="20" t="s">
        <v>45</v>
      </c>
      <c r="E24" s="19" t="s">
        <v>46</v>
      </c>
      <c r="F24" s="48">
        <v>92.4</v>
      </c>
      <c r="G24" s="35">
        <v>92.493814977074692</v>
      </c>
      <c r="H24" s="35">
        <f>G24*0.05</f>
        <v>4.6246907488537348</v>
      </c>
      <c r="I24" s="61"/>
      <c r="J24" s="39">
        <f t="shared" si="0"/>
        <v>-0.10142837885748239</v>
      </c>
      <c r="K24" s="94">
        <f>(F24-G24)/(G24*0.05)</f>
        <v>-2.0285675771496477E-2</v>
      </c>
      <c r="M24" s="17" t="s">
        <v>49</v>
      </c>
      <c r="N24" s="18" t="s">
        <v>44</v>
      </c>
      <c r="O24" s="19">
        <v>20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48</v>
      </c>
      <c r="B25" s="79" t="s">
        <v>44</v>
      </c>
      <c r="C25" s="20">
        <v>21</v>
      </c>
      <c r="D25" s="20" t="s">
        <v>45</v>
      </c>
      <c r="E25" s="19" t="s">
        <v>46</v>
      </c>
      <c r="F25" s="48">
        <v>118.9</v>
      </c>
      <c r="G25" s="35">
        <v>118.98279355658335</v>
      </c>
      <c r="H25" s="35">
        <f t="shared" ref="H25:H26" si="4">G25*0.05</f>
        <v>5.9491396778291676</v>
      </c>
      <c r="I25" s="61"/>
      <c r="J25" s="39">
        <f t="shared" si="0"/>
        <v>-6.9584478653181694E-2</v>
      </c>
      <c r="K25" s="94">
        <f t="shared" ref="K25:K26" si="5">(F25-G25)/(G25*0.05)</f>
        <v>-1.3916895730636336E-2</v>
      </c>
      <c r="M25" s="17" t="s">
        <v>48</v>
      </c>
      <c r="N25" s="18" t="s">
        <v>44</v>
      </c>
      <c r="O25" s="19">
        <v>21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47</v>
      </c>
      <c r="B26" s="79" t="s">
        <v>44</v>
      </c>
      <c r="C26" s="20">
        <v>22</v>
      </c>
      <c r="D26" s="20" t="s">
        <v>45</v>
      </c>
      <c r="E26" s="19" t="s">
        <v>46</v>
      </c>
      <c r="F26" s="48">
        <v>186.6</v>
      </c>
      <c r="G26" s="35">
        <v>192.53314686922289</v>
      </c>
      <c r="H26" s="35">
        <f t="shared" si="4"/>
        <v>9.6266573434611455</v>
      </c>
      <c r="I26" s="61"/>
      <c r="J26" s="39">
        <f t="shared" si="0"/>
        <v>-3.0816235883024099</v>
      </c>
      <c r="K26" s="94">
        <f t="shared" si="5"/>
        <v>-0.61632471766048191</v>
      </c>
      <c r="M26" s="17" t="s">
        <v>47</v>
      </c>
      <c r="N26" s="18" t="s">
        <v>44</v>
      </c>
      <c r="O26" s="19">
        <v>22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74</v>
      </c>
      <c r="B27" s="79" t="s">
        <v>44</v>
      </c>
      <c r="C27" s="20">
        <v>23</v>
      </c>
      <c r="D27" s="20" t="s">
        <v>45</v>
      </c>
      <c r="E27" s="19" t="s">
        <v>46</v>
      </c>
      <c r="F27" s="48" t="s">
        <v>81</v>
      </c>
      <c r="G27" s="35">
        <v>0</v>
      </c>
      <c r="H27" s="35"/>
      <c r="I27" s="61"/>
      <c r="J27" s="39"/>
      <c r="K27" s="94"/>
      <c r="M27" s="17" t="s">
        <v>74</v>
      </c>
      <c r="N27" s="18" t="s">
        <v>44</v>
      </c>
      <c r="O27" s="19">
        <v>23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75</v>
      </c>
      <c r="B28" s="79" t="s">
        <v>44</v>
      </c>
      <c r="C28" s="20">
        <v>24</v>
      </c>
      <c r="D28" s="20" t="s">
        <v>45</v>
      </c>
      <c r="E28" s="19" t="s">
        <v>46</v>
      </c>
      <c r="F28" s="48" t="s">
        <v>81</v>
      </c>
      <c r="G28" s="35">
        <v>0</v>
      </c>
      <c r="H28" s="35"/>
      <c r="I28" s="61"/>
      <c r="J28" s="39"/>
      <c r="K28" s="94"/>
      <c r="M28" s="17" t="s">
        <v>75</v>
      </c>
      <c r="N28" s="18" t="s">
        <v>44</v>
      </c>
      <c r="O28" s="19">
        <v>24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50" t="s">
        <v>43</v>
      </c>
      <c r="B29" s="80" t="s">
        <v>13</v>
      </c>
      <c r="C29" s="53">
        <v>30</v>
      </c>
      <c r="D29" s="53" t="s">
        <v>30</v>
      </c>
      <c r="E29" s="52" t="s">
        <v>31</v>
      </c>
      <c r="F29" s="49">
        <v>65</v>
      </c>
      <c r="G29" s="55">
        <v>61.56</v>
      </c>
      <c r="H29" s="55">
        <f>0.075*G29</f>
        <v>4.617</v>
      </c>
      <c r="I29" s="62">
        <v>4</v>
      </c>
      <c r="J29" s="62">
        <f>((F29-G29)/G29)*100</f>
        <v>5.5880441845354092</v>
      </c>
      <c r="K29" s="94">
        <f>(F29-G29)/H29</f>
        <v>0.74507255793805449</v>
      </c>
      <c r="M29" s="50" t="s">
        <v>43</v>
      </c>
      <c r="N29" s="51" t="s">
        <v>13</v>
      </c>
      <c r="O29" s="52">
        <v>30</v>
      </c>
      <c r="P29" s="53" t="s">
        <v>30</v>
      </c>
      <c r="Q29" s="52" t="s">
        <v>31</v>
      </c>
      <c r="R29" s="92">
        <f>ROUND(F29,1)</f>
        <v>65</v>
      </c>
      <c r="S29" s="55">
        <v>65.27</v>
      </c>
      <c r="T29" s="55">
        <v>1.5329999999999999</v>
      </c>
      <c r="U29" s="52">
        <v>1</v>
      </c>
      <c r="V29" s="61">
        <f>((R29-S29)/S29)*100</f>
        <v>-0.41366630917725761</v>
      </c>
      <c r="W29" s="95">
        <f>(R29-S29)/T29</f>
        <v>-0.17612524461839271</v>
      </c>
    </row>
    <row r="30" spans="1:23" x14ac:dyDescent="0.25">
      <c r="A30" s="50" t="s">
        <v>42</v>
      </c>
      <c r="B30" s="80" t="s">
        <v>13</v>
      </c>
      <c r="C30" s="53">
        <v>31</v>
      </c>
      <c r="D30" s="53" t="s">
        <v>30</v>
      </c>
      <c r="E30" s="52" t="s">
        <v>31</v>
      </c>
      <c r="F30" s="49">
        <v>103</v>
      </c>
      <c r="G30" s="55">
        <v>100.36</v>
      </c>
      <c r="H30" s="55">
        <f t="shared" ref="H30:H55" si="6">0.075*G30</f>
        <v>7.5269999999999992</v>
      </c>
      <c r="I30" s="62">
        <v>4</v>
      </c>
      <c r="J30" s="62">
        <f t="shared" ref="J30:J31" si="7">((F30-G30)/G30)*100</f>
        <v>2.6305300916699887</v>
      </c>
      <c r="K30" s="94">
        <f t="shared" ref="K30:K31" si="8">(F30-G30)/H30</f>
        <v>0.3507373455559985</v>
      </c>
      <c r="M30" s="50" t="s">
        <v>42</v>
      </c>
      <c r="N30" s="51" t="s">
        <v>13</v>
      </c>
      <c r="O30" s="52">
        <v>31</v>
      </c>
      <c r="P30" s="53" t="s">
        <v>30</v>
      </c>
      <c r="Q30" s="52" t="s">
        <v>31</v>
      </c>
      <c r="R30" s="92">
        <f t="shared" ref="R30:R31" si="9">ROUND(F30,0)</f>
        <v>103</v>
      </c>
      <c r="S30" s="55">
        <v>103.8</v>
      </c>
      <c r="T30" s="55">
        <v>2.0449999999999999</v>
      </c>
      <c r="U30" s="52">
        <v>1</v>
      </c>
      <c r="V30" s="61">
        <f t="shared" ref="V30:V54" si="10">((R30-S30)/S30)*100</f>
        <v>-0.77071290944123039</v>
      </c>
      <c r="W30" s="95">
        <f t="shared" ref="W30:W54" si="11">(R30-S30)/T30</f>
        <v>-0.39119804400977859</v>
      </c>
    </row>
    <row r="31" spans="1:23" x14ac:dyDescent="0.25">
      <c r="A31" s="50" t="s">
        <v>41</v>
      </c>
      <c r="B31" s="80" t="s">
        <v>13</v>
      </c>
      <c r="C31" s="53">
        <v>32</v>
      </c>
      <c r="D31" s="53" t="s">
        <v>30</v>
      </c>
      <c r="E31" s="52" t="s">
        <v>31</v>
      </c>
      <c r="F31" s="70">
        <v>187</v>
      </c>
      <c r="G31" s="55">
        <v>182.36</v>
      </c>
      <c r="H31" s="55">
        <f t="shared" si="6"/>
        <v>13.677000000000001</v>
      </c>
      <c r="I31" s="62">
        <v>4</v>
      </c>
      <c r="J31" s="62">
        <f t="shared" si="7"/>
        <v>2.5444176354463619</v>
      </c>
      <c r="K31" s="94">
        <f t="shared" si="8"/>
        <v>0.33925568472618162</v>
      </c>
      <c r="M31" s="50" t="s">
        <v>41</v>
      </c>
      <c r="N31" s="51" t="s">
        <v>13</v>
      </c>
      <c r="O31" s="52">
        <v>32</v>
      </c>
      <c r="P31" s="53" t="s">
        <v>30</v>
      </c>
      <c r="Q31" s="52" t="s">
        <v>31</v>
      </c>
      <c r="R31" s="92">
        <f t="shared" si="9"/>
        <v>187</v>
      </c>
      <c r="S31" s="55">
        <v>189.7</v>
      </c>
      <c r="T31" s="55">
        <v>8.1590000000000007</v>
      </c>
      <c r="U31" s="52">
        <v>1</v>
      </c>
      <c r="V31" s="61">
        <f t="shared" si="10"/>
        <v>-1.4232999472851813</v>
      </c>
      <c r="W31" s="95">
        <f t="shared" si="11"/>
        <v>-0.33092290721902051</v>
      </c>
    </row>
    <row r="32" spans="1:23" x14ac:dyDescent="0.25">
      <c r="A32" s="50" t="s">
        <v>40</v>
      </c>
      <c r="B32" s="80" t="s">
        <v>13</v>
      </c>
      <c r="C32" s="53">
        <v>33</v>
      </c>
      <c r="D32" s="53" t="s">
        <v>30</v>
      </c>
      <c r="E32" s="52" t="s">
        <v>31</v>
      </c>
      <c r="F32" s="49">
        <v>19.5</v>
      </c>
      <c r="G32" s="55"/>
      <c r="H32" s="55"/>
      <c r="I32" s="62"/>
      <c r="J32" s="62"/>
      <c r="K32" s="103"/>
      <c r="M32" s="50" t="s">
        <v>40</v>
      </c>
      <c r="N32" s="51" t="s">
        <v>13</v>
      </c>
      <c r="O32" s="52">
        <v>33</v>
      </c>
      <c r="P32" s="53" t="s">
        <v>30</v>
      </c>
      <c r="Q32" s="52" t="s">
        <v>31</v>
      </c>
      <c r="R32" s="92">
        <f t="shared" ref="R32:R40" si="12">F32</f>
        <v>19.5</v>
      </c>
      <c r="S32" s="55"/>
      <c r="T32" s="55"/>
      <c r="U32" s="52"/>
      <c r="V32" s="56"/>
      <c r="W32" s="103"/>
    </row>
    <row r="33" spans="1:23" x14ac:dyDescent="0.25">
      <c r="A33" s="50" t="s">
        <v>39</v>
      </c>
      <c r="B33" s="80" t="s">
        <v>13</v>
      </c>
      <c r="C33" s="53">
        <v>34</v>
      </c>
      <c r="D33" s="53" t="s">
        <v>30</v>
      </c>
      <c r="E33" s="52" t="s">
        <v>31</v>
      </c>
      <c r="F33" s="49">
        <v>19.5</v>
      </c>
      <c r="G33" s="55"/>
      <c r="H33" s="55"/>
      <c r="I33" s="62"/>
      <c r="J33" s="62"/>
      <c r="K33" s="103"/>
      <c r="M33" s="50" t="s">
        <v>39</v>
      </c>
      <c r="N33" s="51" t="s">
        <v>13</v>
      </c>
      <c r="O33" s="52">
        <v>34</v>
      </c>
      <c r="P33" s="53" t="s">
        <v>30</v>
      </c>
      <c r="Q33" s="52" t="s">
        <v>31</v>
      </c>
      <c r="R33" s="92">
        <f t="shared" si="12"/>
        <v>19.5</v>
      </c>
      <c r="S33" s="55"/>
      <c r="T33" s="55"/>
      <c r="U33" s="52"/>
      <c r="V33" s="56"/>
      <c r="W33" s="103"/>
    </row>
    <row r="34" spans="1:23" x14ac:dyDescent="0.25">
      <c r="A34" s="50" t="s">
        <v>38</v>
      </c>
      <c r="B34" s="80" t="s">
        <v>13</v>
      </c>
      <c r="C34" s="53">
        <v>35</v>
      </c>
      <c r="D34" s="53" t="s">
        <v>30</v>
      </c>
      <c r="E34" s="52" t="s">
        <v>31</v>
      </c>
      <c r="F34" s="49">
        <v>24.3</v>
      </c>
      <c r="G34" s="55"/>
      <c r="H34" s="55"/>
      <c r="I34" s="62"/>
      <c r="J34" s="62"/>
      <c r="K34" s="103"/>
      <c r="M34" s="50" t="s">
        <v>38</v>
      </c>
      <c r="N34" s="51" t="s">
        <v>13</v>
      </c>
      <c r="O34" s="52">
        <v>35</v>
      </c>
      <c r="P34" s="53" t="s">
        <v>30</v>
      </c>
      <c r="Q34" s="52" t="s">
        <v>31</v>
      </c>
      <c r="R34" s="92">
        <f t="shared" si="12"/>
        <v>24.3</v>
      </c>
      <c r="S34" s="55"/>
      <c r="T34" s="55"/>
      <c r="U34" s="52"/>
      <c r="V34" s="56"/>
      <c r="W34" s="103"/>
    </row>
    <row r="35" spans="1:23" x14ac:dyDescent="0.25">
      <c r="A35" s="50" t="s">
        <v>37</v>
      </c>
      <c r="B35" s="80" t="s">
        <v>13</v>
      </c>
      <c r="C35" s="53">
        <v>36</v>
      </c>
      <c r="D35" s="53" t="s">
        <v>30</v>
      </c>
      <c r="E35" s="52" t="s">
        <v>31</v>
      </c>
      <c r="F35" s="49">
        <v>42.4</v>
      </c>
      <c r="G35" s="55"/>
      <c r="H35" s="55"/>
      <c r="I35" s="62"/>
      <c r="J35" s="62"/>
      <c r="K35" s="103"/>
      <c r="M35" s="50" t="s">
        <v>37</v>
      </c>
      <c r="N35" s="51" t="s">
        <v>13</v>
      </c>
      <c r="O35" s="52">
        <v>36</v>
      </c>
      <c r="P35" s="53" t="s">
        <v>30</v>
      </c>
      <c r="Q35" s="52" t="s">
        <v>31</v>
      </c>
      <c r="R35" s="92">
        <f t="shared" si="12"/>
        <v>42.4</v>
      </c>
      <c r="S35" s="55"/>
      <c r="T35" s="55"/>
      <c r="U35" s="52"/>
      <c r="V35" s="56"/>
      <c r="W35" s="103"/>
    </row>
    <row r="36" spans="1:23" x14ac:dyDescent="0.25">
      <c r="A36" s="50" t="s">
        <v>36</v>
      </c>
      <c r="B36" s="80" t="s">
        <v>13</v>
      </c>
      <c r="C36" s="53">
        <v>37</v>
      </c>
      <c r="D36" s="53" t="s">
        <v>30</v>
      </c>
      <c r="E36" s="52" t="s">
        <v>31</v>
      </c>
      <c r="F36" s="49">
        <v>54.3</v>
      </c>
      <c r="G36" s="55"/>
      <c r="H36" s="55"/>
      <c r="I36" s="62"/>
      <c r="J36" s="62"/>
      <c r="K36" s="103"/>
      <c r="M36" s="50" t="s">
        <v>36</v>
      </c>
      <c r="N36" s="51" t="s">
        <v>13</v>
      </c>
      <c r="O36" s="52">
        <v>37</v>
      </c>
      <c r="P36" s="53" t="s">
        <v>30</v>
      </c>
      <c r="Q36" s="52" t="s">
        <v>31</v>
      </c>
      <c r="R36" s="92">
        <f t="shared" si="12"/>
        <v>54.3</v>
      </c>
      <c r="S36" s="55"/>
      <c r="T36" s="55"/>
      <c r="U36" s="52"/>
      <c r="V36" s="56"/>
      <c r="W36" s="103"/>
    </row>
    <row r="37" spans="1:23" x14ac:dyDescent="0.25">
      <c r="A37" s="50" t="s">
        <v>35</v>
      </c>
      <c r="B37" s="80" t="s">
        <v>13</v>
      </c>
      <c r="C37" s="53">
        <v>38</v>
      </c>
      <c r="D37" s="53" t="s">
        <v>30</v>
      </c>
      <c r="E37" s="52" t="s">
        <v>31</v>
      </c>
      <c r="F37" s="49">
        <v>66</v>
      </c>
      <c r="G37" s="55"/>
      <c r="H37" s="55"/>
      <c r="I37" s="62"/>
      <c r="J37" s="62"/>
      <c r="K37" s="103"/>
      <c r="M37" s="50" t="s">
        <v>35</v>
      </c>
      <c r="N37" s="51" t="s">
        <v>13</v>
      </c>
      <c r="O37" s="52">
        <v>38</v>
      </c>
      <c r="P37" s="53" t="s">
        <v>30</v>
      </c>
      <c r="Q37" s="52" t="s">
        <v>31</v>
      </c>
      <c r="R37" s="92">
        <f t="shared" si="12"/>
        <v>66</v>
      </c>
      <c r="S37" s="55"/>
      <c r="T37" s="55"/>
      <c r="U37" s="52"/>
      <c r="V37" s="56"/>
      <c r="W37" s="103"/>
    </row>
    <row r="38" spans="1:23" x14ac:dyDescent="0.25">
      <c r="A38" s="50" t="s">
        <v>34</v>
      </c>
      <c r="B38" s="80" t="s">
        <v>13</v>
      </c>
      <c r="C38" s="53">
        <v>39</v>
      </c>
      <c r="D38" s="53" t="s">
        <v>30</v>
      </c>
      <c r="E38" s="52" t="s">
        <v>31</v>
      </c>
      <c r="F38" s="49">
        <v>104</v>
      </c>
      <c r="G38" s="55"/>
      <c r="H38" s="55"/>
      <c r="I38" s="62"/>
      <c r="J38" s="62"/>
      <c r="K38" s="103"/>
      <c r="M38" s="50" t="s">
        <v>34</v>
      </c>
      <c r="N38" s="51" t="s">
        <v>13</v>
      </c>
      <c r="O38" s="52">
        <v>39</v>
      </c>
      <c r="P38" s="53" t="s">
        <v>30</v>
      </c>
      <c r="Q38" s="52" t="s">
        <v>31</v>
      </c>
      <c r="R38" s="92">
        <f t="shared" si="12"/>
        <v>104</v>
      </c>
      <c r="S38" s="55"/>
      <c r="T38" s="55"/>
      <c r="U38" s="52"/>
      <c r="V38" s="56"/>
      <c r="W38" s="103"/>
    </row>
    <row r="39" spans="1:23" x14ac:dyDescent="0.25">
      <c r="A39" s="50" t="s">
        <v>33</v>
      </c>
      <c r="B39" s="80" t="s">
        <v>13</v>
      </c>
      <c r="C39" s="53">
        <v>40</v>
      </c>
      <c r="D39" s="53" t="s">
        <v>30</v>
      </c>
      <c r="E39" s="52" t="s">
        <v>31</v>
      </c>
      <c r="F39" s="49">
        <v>85.9</v>
      </c>
      <c r="G39" s="55"/>
      <c r="H39" s="55"/>
      <c r="I39" s="62"/>
      <c r="J39" s="62"/>
      <c r="K39" s="103"/>
      <c r="M39" s="50" t="s">
        <v>33</v>
      </c>
      <c r="N39" s="51" t="s">
        <v>13</v>
      </c>
      <c r="O39" s="52">
        <v>40</v>
      </c>
      <c r="P39" s="53" t="s">
        <v>30</v>
      </c>
      <c r="Q39" s="52" t="s">
        <v>31</v>
      </c>
      <c r="R39" s="92">
        <f t="shared" si="12"/>
        <v>85.9</v>
      </c>
      <c r="S39" s="55"/>
      <c r="T39" s="55"/>
      <c r="U39" s="52"/>
      <c r="V39" s="56"/>
      <c r="W39" s="103"/>
    </row>
    <row r="40" spans="1:23" x14ac:dyDescent="0.25">
      <c r="A40" s="50" t="s">
        <v>32</v>
      </c>
      <c r="B40" s="80" t="s">
        <v>13</v>
      </c>
      <c r="C40" s="53">
        <v>41</v>
      </c>
      <c r="D40" s="53" t="s">
        <v>30</v>
      </c>
      <c r="E40" s="52" t="s">
        <v>31</v>
      </c>
      <c r="F40" s="49">
        <v>67.8</v>
      </c>
      <c r="G40" s="55"/>
      <c r="H40" s="55"/>
      <c r="I40" s="62"/>
      <c r="J40" s="62"/>
      <c r="K40" s="103"/>
      <c r="M40" s="50" t="s">
        <v>32</v>
      </c>
      <c r="N40" s="51" t="s">
        <v>13</v>
      </c>
      <c r="O40" s="52">
        <v>41</v>
      </c>
      <c r="P40" s="53" t="s">
        <v>30</v>
      </c>
      <c r="Q40" s="52" t="s">
        <v>31</v>
      </c>
      <c r="R40" s="92">
        <f t="shared" si="12"/>
        <v>67.8</v>
      </c>
      <c r="S40" s="55"/>
      <c r="T40" s="55"/>
      <c r="U40" s="52"/>
      <c r="V40" s="56"/>
      <c r="W40" s="103"/>
    </row>
    <row r="41" spans="1:23" x14ac:dyDescent="0.25">
      <c r="A41" s="50" t="s">
        <v>29</v>
      </c>
      <c r="B41" s="80" t="s">
        <v>13</v>
      </c>
      <c r="C41" s="53">
        <v>42</v>
      </c>
      <c r="D41" s="53" t="s">
        <v>30</v>
      </c>
      <c r="E41" s="52" t="s">
        <v>31</v>
      </c>
      <c r="F41" s="49">
        <v>64.5</v>
      </c>
      <c r="G41" s="55">
        <v>61.56</v>
      </c>
      <c r="H41" s="55">
        <f t="shared" si="6"/>
        <v>4.617</v>
      </c>
      <c r="I41" s="62">
        <v>4</v>
      </c>
      <c r="J41" s="62">
        <f>((F41-G41)/G41)*100</f>
        <v>4.7758284600389826</v>
      </c>
      <c r="K41" s="83">
        <f>(F41-G41)/H41</f>
        <v>0.6367771280051977</v>
      </c>
      <c r="M41" s="50" t="s">
        <v>29</v>
      </c>
      <c r="N41" s="51" t="s">
        <v>13</v>
      </c>
      <c r="O41" s="52">
        <v>42</v>
      </c>
      <c r="P41" s="53" t="s">
        <v>30</v>
      </c>
      <c r="Q41" s="52" t="s">
        <v>31</v>
      </c>
      <c r="R41" s="92">
        <f>ROUND(F41,1)</f>
        <v>64.5</v>
      </c>
      <c r="S41" s="55">
        <v>65.180000000000007</v>
      </c>
      <c r="T41" s="55">
        <v>1.6220000000000001</v>
      </c>
      <c r="U41" s="52">
        <v>1</v>
      </c>
      <c r="V41" s="61">
        <f t="shared" si="10"/>
        <v>-1.0432648051549658</v>
      </c>
      <c r="W41" s="95">
        <f t="shared" si="11"/>
        <v>-0.41923551171393758</v>
      </c>
    </row>
    <row r="42" spans="1:23" x14ac:dyDescent="0.25">
      <c r="A42" s="17" t="s">
        <v>16</v>
      </c>
      <c r="B42" s="79" t="s">
        <v>13</v>
      </c>
      <c r="C42" s="20">
        <v>43</v>
      </c>
      <c r="D42" s="20" t="s">
        <v>28</v>
      </c>
      <c r="E42" s="19" t="s">
        <v>24</v>
      </c>
      <c r="F42" s="47">
        <v>126</v>
      </c>
      <c r="G42" s="35">
        <v>124.99</v>
      </c>
      <c r="H42" s="35">
        <f t="shared" si="6"/>
        <v>9.37425</v>
      </c>
      <c r="I42" s="61">
        <v>4</v>
      </c>
      <c r="J42" s="61">
        <f>((F42-G42)/G42)*100</f>
        <v>0.80806464517161791</v>
      </c>
      <c r="K42" s="83">
        <f t="shared" ref="K42:K64" si="13">(F42-G42)/H42</f>
        <v>0.10774195268954904</v>
      </c>
      <c r="M42" s="17" t="s">
        <v>25</v>
      </c>
      <c r="N42" s="79" t="s">
        <v>13</v>
      </c>
      <c r="O42" s="20">
        <v>43</v>
      </c>
      <c r="P42" s="20" t="s">
        <v>28</v>
      </c>
      <c r="Q42" s="19" t="s">
        <v>24</v>
      </c>
      <c r="R42" s="89">
        <f t="shared" ref="R42:R44" si="14">ROUND(F42,0)</f>
        <v>126</v>
      </c>
      <c r="S42" s="35">
        <v>126.8</v>
      </c>
      <c r="T42" s="35">
        <v>2.8809999999999998</v>
      </c>
      <c r="U42" s="19">
        <v>1</v>
      </c>
      <c r="V42" s="61">
        <f t="shared" si="10"/>
        <v>-0.63091482649842057</v>
      </c>
      <c r="W42" s="95">
        <f t="shared" si="11"/>
        <v>-0.27768136063866616</v>
      </c>
    </row>
    <row r="43" spans="1:23" x14ac:dyDescent="0.25">
      <c r="A43" s="17" t="s">
        <v>12</v>
      </c>
      <c r="B43" s="79" t="s">
        <v>13</v>
      </c>
      <c r="C43" s="20">
        <v>44</v>
      </c>
      <c r="D43" s="20" t="s">
        <v>28</v>
      </c>
      <c r="E43" s="19" t="s">
        <v>24</v>
      </c>
      <c r="F43" s="47">
        <v>176</v>
      </c>
      <c r="G43" s="35">
        <v>177.4</v>
      </c>
      <c r="H43" s="35">
        <f t="shared" si="6"/>
        <v>13.305</v>
      </c>
      <c r="I43" s="61">
        <v>4</v>
      </c>
      <c r="J43" s="61">
        <f t="shared" ref="J43:J64" si="15">((F43-G43)/G43)*100</f>
        <v>-0.78917700112739897</v>
      </c>
      <c r="K43" s="83">
        <f t="shared" si="13"/>
        <v>-0.10522360015031985</v>
      </c>
      <c r="M43" s="17" t="s">
        <v>20</v>
      </c>
      <c r="N43" s="79" t="s">
        <v>13</v>
      </c>
      <c r="O43" s="20">
        <v>44</v>
      </c>
      <c r="P43" s="20" t="s">
        <v>28</v>
      </c>
      <c r="Q43" s="19" t="s">
        <v>24</v>
      </c>
      <c r="R43" s="89">
        <f t="shared" si="14"/>
        <v>176</v>
      </c>
      <c r="S43" s="35">
        <v>178.3</v>
      </c>
      <c r="T43" s="35">
        <v>3.996</v>
      </c>
      <c r="U43" s="19">
        <v>1</v>
      </c>
      <c r="V43" s="61">
        <f t="shared" si="10"/>
        <v>-1.2899607403253008</v>
      </c>
      <c r="W43" s="95">
        <f t="shared" si="11"/>
        <v>-0.57557557557557837</v>
      </c>
    </row>
    <row r="44" spans="1:23" x14ac:dyDescent="0.25">
      <c r="A44" s="17" t="s">
        <v>27</v>
      </c>
      <c r="B44" s="79" t="s">
        <v>13</v>
      </c>
      <c r="C44" s="20">
        <v>45</v>
      </c>
      <c r="D44" s="20" t="s">
        <v>28</v>
      </c>
      <c r="E44" s="19" t="s">
        <v>24</v>
      </c>
      <c r="F44" s="47">
        <v>105</v>
      </c>
      <c r="G44" s="35">
        <v>104.15</v>
      </c>
      <c r="H44" s="35">
        <f t="shared" si="6"/>
        <v>7.8112500000000002</v>
      </c>
      <c r="I44" s="61">
        <v>4</v>
      </c>
      <c r="J44" s="61">
        <f t="shared" si="15"/>
        <v>0.81613058089293733</v>
      </c>
      <c r="K44" s="83">
        <f t="shared" si="13"/>
        <v>0.10881741078572499</v>
      </c>
      <c r="M44" s="17" t="s">
        <v>17</v>
      </c>
      <c r="N44" s="79" t="s">
        <v>13</v>
      </c>
      <c r="O44" s="20">
        <v>45</v>
      </c>
      <c r="P44" s="20" t="s">
        <v>28</v>
      </c>
      <c r="Q44" s="19" t="s">
        <v>24</v>
      </c>
      <c r="R44" s="89">
        <f t="shared" si="14"/>
        <v>105</v>
      </c>
      <c r="S44" s="35">
        <v>105.6</v>
      </c>
      <c r="T44" s="35">
        <v>1.27</v>
      </c>
      <c r="U44" s="19">
        <v>1</v>
      </c>
      <c r="V44" s="61">
        <f t="shared" si="10"/>
        <v>-0.56818181818181279</v>
      </c>
      <c r="W44" s="95">
        <f t="shared" si="11"/>
        <v>-0.47244094488188526</v>
      </c>
    </row>
    <row r="45" spans="1:23" x14ac:dyDescent="0.25">
      <c r="A45" s="17" t="s">
        <v>16</v>
      </c>
      <c r="B45" s="79" t="s">
        <v>13</v>
      </c>
      <c r="C45" s="20">
        <v>46</v>
      </c>
      <c r="D45" s="20" t="s">
        <v>26</v>
      </c>
      <c r="E45" s="19" t="s">
        <v>24</v>
      </c>
      <c r="F45" s="47">
        <v>69.599999999999994</v>
      </c>
      <c r="G45" s="35">
        <v>103.73</v>
      </c>
      <c r="H45" s="35">
        <f t="shared" si="6"/>
        <v>7.7797499999999999</v>
      </c>
      <c r="I45" s="61">
        <v>4</v>
      </c>
      <c r="J45" s="61">
        <f t="shared" si="15"/>
        <v>-32.902728236768539</v>
      </c>
      <c r="K45" s="83">
        <f t="shared" si="13"/>
        <v>-4.3870304315691389</v>
      </c>
      <c r="M45" s="17" t="s">
        <v>22</v>
      </c>
      <c r="N45" s="79" t="s">
        <v>13</v>
      </c>
      <c r="O45" s="20">
        <v>46</v>
      </c>
      <c r="P45" s="20" t="s">
        <v>26</v>
      </c>
      <c r="Q45" s="19" t="s">
        <v>24</v>
      </c>
      <c r="R45" s="89">
        <f>ROUND(F45,1)</f>
        <v>69.599999999999994</v>
      </c>
      <c r="S45" s="35" t="s">
        <v>95</v>
      </c>
      <c r="T45" s="35">
        <v>6.2910000000000004</v>
      </c>
      <c r="U45" s="19">
        <v>1</v>
      </c>
      <c r="V45" s="61">
        <f t="shared" si="10"/>
        <v>-31.089108910891095</v>
      </c>
      <c r="W45" s="95">
        <f t="shared" si="11"/>
        <v>-4.991257351772374</v>
      </c>
    </row>
    <row r="46" spans="1:23" x14ac:dyDescent="0.25">
      <c r="A46" s="17" t="s">
        <v>12</v>
      </c>
      <c r="B46" s="79" t="s">
        <v>13</v>
      </c>
      <c r="C46" s="20">
        <v>47</v>
      </c>
      <c r="D46" s="20" t="s">
        <v>26</v>
      </c>
      <c r="E46" s="19" t="s">
        <v>24</v>
      </c>
      <c r="F46" s="47">
        <v>24.8</v>
      </c>
      <c r="G46" s="35">
        <v>76.290000000000006</v>
      </c>
      <c r="H46" s="35">
        <f t="shared" si="6"/>
        <v>5.7217500000000001</v>
      </c>
      <c r="I46" s="61">
        <v>4</v>
      </c>
      <c r="J46" s="61">
        <f t="shared" si="15"/>
        <v>-67.492462970245128</v>
      </c>
      <c r="K46" s="83">
        <f t="shared" si="13"/>
        <v>-8.9989950626993505</v>
      </c>
      <c r="M46" s="17" t="s">
        <v>16</v>
      </c>
      <c r="N46" s="79" t="s">
        <v>13</v>
      </c>
      <c r="O46" s="20">
        <v>47</v>
      </c>
      <c r="P46" s="20" t="s">
        <v>26</v>
      </c>
      <c r="Q46" s="19" t="s">
        <v>24</v>
      </c>
      <c r="R46" s="89">
        <f t="shared" ref="R46:R64" si="16">F46</f>
        <v>24.8</v>
      </c>
      <c r="S46" s="35">
        <v>71.95</v>
      </c>
      <c r="T46" s="35">
        <v>6.899</v>
      </c>
      <c r="U46" s="19">
        <v>1</v>
      </c>
      <c r="V46" s="61">
        <f t="shared" si="10"/>
        <v>-65.531619179986109</v>
      </c>
      <c r="W46" s="95">
        <f t="shared" si="11"/>
        <v>-6.8343238150456598</v>
      </c>
    </row>
    <row r="47" spans="1:23" x14ac:dyDescent="0.25">
      <c r="A47" s="17" t="s">
        <v>21</v>
      </c>
      <c r="B47" s="79" t="s">
        <v>13</v>
      </c>
      <c r="C47" s="20">
        <v>48</v>
      </c>
      <c r="D47" s="20" t="s">
        <v>26</v>
      </c>
      <c r="E47" s="19" t="s">
        <v>24</v>
      </c>
      <c r="F47" s="47">
        <v>23.5</v>
      </c>
      <c r="G47" s="35">
        <v>58.74</v>
      </c>
      <c r="H47" s="35">
        <f t="shared" si="6"/>
        <v>4.4055</v>
      </c>
      <c r="I47" s="61">
        <v>4</v>
      </c>
      <c r="J47" s="61">
        <f t="shared" si="15"/>
        <v>-59.993190330268988</v>
      </c>
      <c r="K47" s="83">
        <f t="shared" si="13"/>
        <v>-7.9990920440358648</v>
      </c>
      <c r="M47" s="17" t="s">
        <v>27</v>
      </c>
      <c r="N47" s="79" t="s">
        <v>13</v>
      </c>
      <c r="O47" s="20">
        <v>48</v>
      </c>
      <c r="P47" s="20" t="s">
        <v>26</v>
      </c>
      <c r="Q47" s="19" t="s">
        <v>24</v>
      </c>
      <c r="R47" s="89">
        <f t="shared" si="16"/>
        <v>23.5</v>
      </c>
      <c r="S47" s="35">
        <v>57.27</v>
      </c>
      <c r="T47" s="35">
        <v>6.63</v>
      </c>
      <c r="U47" s="19">
        <v>1</v>
      </c>
      <c r="V47" s="61">
        <f t="shared" si="10"/>
        <v>-58.96629998253885</v>
      </c>
      <c r="W47" s="95">
        <f t="shared" si="11"/>
        <v>-5.093514328808447</v>
      </c>
    </row>
    <row r="48" spans="1:23" x14ac:dyDescent="0.25">
      <c r="A48" s="17" t="s">
        <v>20</v>
      </c>
      <c r="B48" s="79" t="s">
        <v>13</v>
      </c>
      <c r="C48" s="20">
        <v>49</v>
      </c>
      <c r="D48" s="20" t="s">
        <v>26</v>
      </c>
      <c r="E48" s="19" t="s">
        <v>24</v>
      </c>
      <c r="F48" s="47">
        <v>31</v>
      </c>
      <c r="G48" s="35">
        <v>59.84</v>
      </c>
      <c r="H48" s="35">
        <f t="shared" si="6"/>
        <v>4.4880000000000004</v>
      </c>
      <c r="I48" s="61">
        <v>4</v>
      </c>
      <c r="J48" s="61">
        <f t="shared" si="15"/>
        <v>-48.195187165775408</v>
      </c>
      <c r="K48" s="83">
        <f t="shared" si="13"/>
        <v>-6.4260249554367199</v>
      </c>
      <c r="M48" s="17" t="s">
        <v>25</v>
      </c>
      <c r="N48" s="79" t="s">
        <v>13</v>
      </c>
      <c r="O48" s="20">
        <v>49</v>
      </c>
      <c r="P48" s="20" t="s">
        <v>26</v>
      </c>
      <c r="Q48" s="19" t="s">
        <v>24</v>
      </c>
      <c r="R48" s="89">
        <f t="shared" si="16"/>
        <v>31</v>
      </c>
      <c r="S48" s="35">
        <v>57.3</v>
      </c>
      <c r="T48" s="35">
        <v>5.7729999999999997</v>
      </c>
      <c r="U48" s="19">
        <v>1</v>
      </c>
      <c r="V48" s="61">
        <f t="shared" si="10"/>
        <v>-45.89877835951134</v>
      </c>
      <c r="W48" s="95">
        <f t="shared" si="11"/>
        <v>-4.5556902823488654</v>
      </c>
    </row>
    <row r="49" spans="1:23" x14ac:dyDescent="0.25">
      <c r="A49" s="17" t="s">
        <v>19</v>
      </c>
      <c r="B49" s="79" t="s">
        <v>13</v>
      </c>
      <c r="C49" s="20">
        <v>50</v>
      </c>
      <c r="D49" s="20" t="s">
        <v>26</v>
      </c>
      <c r="E49" s="19" t="s">
        <v>24</v>
      </c>
      <c r="F49" s="47">
        <v>56.1</v>
      </c>
      <c r="G49" s="35">
        <v>92.55</v>
      </c>
      <c r="H49" s="35">
        <f t="shared" si="6"/>
        <v>6.9412499999999993</v>
      </c>
      <c r="I49" s="19">
        <v>4</v>
      </c>
      <c r="J49" s="61">
        <f t="shared" si="15"/>
        <v>-39.38411669367909</v>
      </c>
      <c r="K49" s="83">
        <f t="shared" si="13"/>
        <v>-5.2512155591572123</v>
      </c>
      <c r="M49" s="17" t="s">
        <v>20</v>
      </c>
      <c r="N49" s="79" t="s">
        <v>13</v>
      </c>
      <c r="O49" s="20">
        <v>50</v>
      </c>
      <c r="P49" s="20" t="s">
        <v>26</v>
      </c>
      <c r="Q49" s="19" t="s">
        <v>24</v>
      </c>
      <c r="R49" s="89">
        <f t="shared" si="16"/>
        <v>56.1</v>
      </c>
      <c r="S49" s="35">
        <v>92.93</v>
      </c>
      <c r="T49" s="35">
        <v>6.3570000000000002</v>
      </c>
      <c r="U49" s="19">
        <v>1</v>
      </c>
      <c r="V49" s="61">
        <f t="shared" si="10"/>
        <v>-39.631981061013668</v>
      </c>
      <c r="W49" s="95">
        <f t="shared" si="11"/>
        <v>-5.79361333962561</v>
      </c>
    </row>
    <row r="50" spans="1:23" x14ac:dyDescent="0.25">
      <c r="A50" s="17" t="s">
        <v>22</v>
      </c>
      <c r="B50" s="79" t="s">
        <v>13</v>
      </c>
      <c r="C50" s="20">
        <v>51</v>
      </c>
      <c r="D50" s="20" t="s">
        <v>23</v>
      </c>
      <c r="E50" s="19" t="s">
        <v>24</v>
      </c>
      <c r="F50" s="47">
        <v>129</v>
      </c>
      <c r="G50" s="35">
        <v>129</v>
      </c>
      <c r="H50" s="35">
        <f t="shared" si="6"/>
        <v>9.6749999999999989</v>
      </c>
      <c r="I50" s="19">
        <v>4</v>
      </c>
      <c r="J50" s="61">
        <f t="shared" si="15"/>
        <v>0</v>
      </c>
      <c r="K50" s="83">
        <f t="shared" si="13"/>
        <v>0</v>
      </c>
      <c r="M50" s="17" t="s">
        <v>12</v>
      </c>
      <c r="N50" s="79" t="s">
        <v>13</v>
      </c>
      <c r="O50" s="20">
        <v>51</v>
      </c>
      <c r="P50" s="20" t="s">
        <v>23</v>
      </c>
      <c r="Q50" s="19" t="s">
        <v>24</v>
      </c>
      <c r="R50" s="89">
        <f t="shared" ref="R50:R53" si="17">ROUND(F50,0)</f>
        <v>129</v>
      </c>
      <c r="S50" s="35">
        <v>124.7</v>
      </c>
      <c r="T50" s="35">
        <v>3.73</v>
      </c>
      <c r="U50" s="19">
        <v>1</v>
      </c>
      <c r="V50" s="61">
        <f t="shared" si="10"/>
        <v>3.4482758620689635</v>
      </c>
      <c r="W50" s="95">
        <f t="shared" si="11"/>
        <v>1.152815013404825</v>
      </c>
    </row>
    <row r="51" spans="1:23" x14ac:dyDescent="0.25">
      <c r="A51" s="17" t="s">
        <v>16</v>
      </c>
      <c r="B51" s="79" t="s">
        <v>13</v>
      </c>
      <c r="C51" s="20">
        <v>52</v>
      </c>
      <c r="D51" s="20" t="s">
        <v>23</v>
      </c>
      <c r="E51" s="19" t="s">
        <v>24</v>
      </c>
      <c r="F51" s="47">
        <v>208</v>
      </c>
      <c r="G51" s="35">
        <v>240.33</v>
      </c>
      <c r="H51" s="35">
        <f t="shared" si="6"/>
        <v>18.024750000000001</v>
      </c>
      <c r="I51" s="19">
        <v>4</v>
      </c>
      <c r="J51" s="61">
        <f t="shared" si="15"/>
        <v>-13.452336370823456</v>
      </c>
      <c r="K51" s="83">
        <f t="shared" si="13"/>
        <v>-1.7936448494431274</v>
      </c>
      <c r="M51" s="17" t="s">
        <v>27</v>
      </c>
      <c r="N51" s="79" t="s">
        <v>13</v>
      </c>
      <c r="O51" s="20">
        <v>52</v>
      </c>
      <c r="P51" s="20" t="s">
        <v>23</v>
      </c>
      <c r="Q51" s="19" t="s">
        <v>24</v>
      </c>
      <c r="R51" s="89">
        <f t="shared" si="17"/>
        <v>208</v>
      </c>
      <c r="S51" s="35">
        <v>229.4</v>
      </c>
      <c r="T51" s="35">
        <v>11.3</v>
      </c>
      <c r="U51" s="19">
        <v>1</v>
      </c>
      <c r="V51" s="61">
        <f t="shared" si="10"/>
        <v>-9.3286835222319127</v>
      </c>
      <c r="W51" s="95">
        <f t="shared" si="11"/>
        <v>-1.8938053097345136</v>
      </c>
    </row>
    <row r="52" spans="1:23" x14ac:dyDescent="0.25">
      <c r="A52" s="17" t="s">
        <v>12</v>
      </c>
      <c r="B52" s="79" t="s">
        <v>13</v>
      </c>
      <c r="C52" s="20">
        <v>53</v>
      </c>
      <c r="D52" s="20" t="s">
        <v>23</v>
      </c>
      <c r="E52" s="19" t="s">
        <v>24</v>
      </c>
      <c r="F52" s="47">
        <v>181</v>
      </c>
      <c r="G52" s="35">
        <v>195.05</v>
      </c>
      <c r="H52" s="35">
        <f t="shared" si="6"/>
        <v>14.62875</v>
      </c>
      <c r="I52" s="19">
        <v>4</v>
      </c>
      <c r="J52" s="61">
        <f t="shared" si="15"/>
        <v>-7.2032812099461729</v>
      </c>
      <c r="K52" s="83">
        <f t="shared" si="13"/>
        <v>-0.9604374946594898</v>
      </c>
      <c r="M52" s="17" t="s">
        <v>21</v>
      </c>
      <c r="N52" s="79" t="s">
        <v>13</v>
      </c>
      <c r="O52" s="20">
        <v>53</v>
      </c>
      <c r="P52" s="20" t="s">
        <v>23</v>
      </c>
      <c r="Q52" s="19" t="s">
        <v>24</v>
      </c>
      <c r="R52" s="89">
        <f t="shared" si="17"/>
        <v>181</v>
      </c>
      <c r="S52" s="35">
        <v>187.4</v>
      </c>
      <c r="T52" s="35">
        <v>6.8689999999999998</v>
      </c>
      <c r="U52" s="19">
        <v>1</v>
      </c>
      <c r="V52" s="61">
        <f t="shared" si="10"/>
        <v>-3.415154749199576</v>
      </c>
      <c r="W52" s="95">
        <f t="shared" si="11"/>
        <v>-0.93172223031008972</v>
      </c>
    </row>
    <row r="53" spans="1:23" x14ac:dyDescent="0.25">
      <c r="A53" s="17" t="s">
        <v>21</v>
      </c>
      <c r="B53" s="79" t="s">
        <v>13</v>
      </c>
      <c r="C53" s="20">
        <v>54</v>
      </c>
      <c r="D53" s="20" t="s">
        <v>23</v>
      </c>
      <c r="E53" s="19" t="s">
        <v>24</v>
      </c>
      <c r="F53" s="47">
        <v>111</v>
      </c>
      <c r="G53" s="35">
        <v>125.34</v>
      </c>
      <c r="H53" s="35">
        <f t="shared" si="6"/>
        <v>9.4004999999999992</v>
      </c>
      <c r="I53" s="19">
        <v>4</v>
      </c>
      <c r="J53" s="61">
        <f t="shared" si="15"/>
        <v>-11.440880804212544</v>
      </c>
      <c r="K53" s="83">
        <f t="shared" si="13"/>
        <v>-1.5254507738950061</v>
      </c>
      <c r="M53" s="17" t="s">
        <v>25</v>
      </c>
      <c r="N53" s="79" t="s">
        <v>13</v>
      </c>
      <c r="O53" s="20">
        <v>54</v>
      </c>
      <c r="P53" s="20" t="s">
        <v>23</v>
      </c>
      <c r="Q53" s="19" t="s">
        <v>24</v>
      </c>
      <c r="R53" s="89">
        <f t="shared" si="17"/>
        <v>111</v>
      </c>
      <c r="S53" s="35">
        <v>119.2</v>
      </c>
      <c r="T53" s="35">
        <v>6.4969999999999999</v>
      </c>
      <c r="U53" s="19">
        <v>1</v>
      </c>
      <c r="V53" s="61">
        <f t="shared" si="10"/>
        <v>-6.8791946308724858</v>
      </c>
      <c r="W53" s="95">
        <f t="shared" si="11"/>
        <v>-1.2621209789133452</v>
      </c>
    </row>
    <row r="54" spans="1:23" x14ac:dyDescent="0.25">
      <c r="A54" s="17" t="s">
        <v>25</v>
      </c>
      <c r="B54" s="79" t="s">
        <v>13</v>
      </c>
      <c r="C54" s="20">
        <v>55</v>
      </c>
      <c r="D54" s="20" t="s">
        <v>23</v>
      </c>
      <c r="E54" s="19" t="s">
        <v>24</v>
      </c>
      <c r="F54" s="47">
        <v>85</v>
      </c>
      <c r="G54" s="35">
        <v>88.45</v>
      </c>
      <c r="H54" s="35">
        <f t="shared" si="6"/>
        <v>6.63375</v>
      </c>
      <c r="I54" s="19">
        <v>4</v>
      </c>
      <c r="J54" s="61">
        <f t="shared" si="15"/>
        <v>-3.9005087620124397</v>
      </c>
      <c r="K54" s="83">
        <f t="shared" si="13"/>
        <v>-0.52006783493499198</v>
      </c>
      <c r="M54" s="17" t="s">
        <v>20</v>
      </c>
      <c r="N54" s="79" t="s">
        <v>13</v>
      </c>
      <c r="O54" s="20">
        <v>55</v>
      </c>
      <c r="P54" s="20" t="s">
        <v>23</v>
      </c>
      <c r="Q54" s="19" t="s">
        <v>24</v>
      </c>
      <c r="R54" s="89">
        <f t="shared" si="16"/>
        <v>85</v>
      </c>
      <c r="S54" s="35">
        <v>85.48</v>
      </c>
      <c r="T54" s="35">
        <v>2.859</v>
      </c>
      <c r="U54" s="19">
        <v>1</v>
      </c>
      <c r="V54" s="61">
        <f t="shared" si="10"/>
        <v>-0.56153486195601776</v>
      </c>
      <c r="W54" s="95">
        <f t="shared" si="11"/>
        <v>-0.16789087093389435</v>
      </c>
    </row>
    <row r="55" spans="1:23" x14ac:dyDescent="0.25">
      <c r="A55" s="17" t="s">
        <v>17</v>
      </c>
      <c r="B55" s="79" t="s">
        <v>13</v>
      </c>
      <c r="C55" s="20">
        <v>56</v>
      </c>
      <c r="D55" s="20" t="s">
        <v>23</v>
      </c>
      <c r="E55" s="19" t="s">
        <v>24</v>
      </c>
      <c r="F55" s="47">
        <v>47.4</v>
      </c>
      <c r="G55" s="35">
        <v>56.52</v>
      </c>
      <c r="H55" s="35">
        <f t="shared" si="6"/>
        <v>4.2389999999999999</v>
      </c>
      <c r="I55" s="19">
        <v>4</v>
      </c>
      <c r="J55" s="61">
        <f t="shared" si="15"/>
        <v>-16.135881104033977</v>
      </c>
      <c r="K55" s="83">
        <f t="shared" si="13"/>
        <v>-2.1514508138711972</v>
      </c>
      <c r="M55" s="17" t="s">
        <v>19</v>
      </c>
      <c r="N55" s="79" t="s">
        <v>13</v>
      </c>
      <c r="O55" s="20">
        <v>56</v>
      </c>
      <c r="P55" s="20" t="s">
        <v>23</v>
      </c>
      <c r="Q55" s="19" t="s">
        <v>24</v>
      </c>
      <c r="R55" s="89">
        <f t="shared" si="16"/>
        <v>47.4</v>
      </c>
      <c r="S55" s="35">
        <v>51.94</v>
      </c>
      <c r="T55" s="35">
        <v>4.6479999999999997</v>
      </c>
      <c r="U55" s="19">
        <v>1</v>
      </c>
      <c r="V55" s="61">
        <f>((R55-S55)/S55)*100</f>
        <v>-8.7408548324990356</v>
      </c>
      <c r="W55" s="95">
        <f>(R55-S55)/T55</f>
        <v>-0.97676419965576577</v>
      </c>
    </row>
    <row r="56" spans="1:23" x14ac:dyDescent="0.25">
      <c r="A56" s="17" t="s">
        <v>22</v>
      </c>
      <c r="B56" s="79" t="s">
        <v>13</v>
      </c>
      <c r="C56" s="20">
        <v>57</v>
      </c>
      <c r="D56" s="20" t="s">
        <v>18</v>
      </c>
      <c r="E56" s="19" t="s">
        <v>15</v>
      </c>
      <c r="F56" s="47">
        <v>12.92</v>
      </c>
      <c r="G56" s="35">
        <v>12.93</v>
      </c>
      <c r="H56" s="19" t="s">
        <v>94</v>
      </c>
      <c r="I56" s="19">
        <v>4</v>
      </c>
      <c r="J56" s="35">
        <f>((F56-G56))</f>
        <v>-9.9999999999997868E-3</v>
      </c>
      <c r="K56" s="83">
        <f t="shared" si="13"/>
        <v>-6.666666666666525E-2</v>
      </c>
      <c r="M56" s="17" t="s">
        <v>22</v>
      </c>
      <c r="N56" s="79" t="s">
        <v>13</v>
      </c>
      <c r="O56" s="20">
        <v>57</v>
      </c>
      <c r="P56" s="20" t="s">
        <v>18</v>
      </c>
      <c r="Q56" s="19" t="s">
        <v>15</v>
      </c>
      <c r="R56" s="35">
        <f t="shared" si="16"/>
        <v>12.92</v>
      </c>
      <c r="S56" s="35">
        <v>12.91500000053485</v>
      </c>
      <c r="T56" s="35">
        <v>6.8558910440451662E-2</v>
      </c>
      <c r="U56" s="19" t="s">
        <v>76</v>
      </c>
      <c r="V56" s="35">
        <f>S56-R56</f>
        <v>-4.9999994651503954E-3</v>
      </c>
      <c r="W56" s="95">
        <f t="shared" ref="W56:W62" si="18">(R56-S56)/T56</f>
        <v>7.2929972676465657E-2</v>
      </c>
    </row>
    <row r="57" spans="1:23" x14ac:dyDescent="0.25">
      <c r="A57" s="17" t="s">
        <v>16</v>
      </c>
      <c r="B57" s="79" t="s">
        <v>13</v>
      </c>
      <c r="C57" s="20">
        <v>58</v>
      </c>
      <c r="D57" s="20" t="s">
        <v>18</v>
      </c>
      <c r="E57" s="19" t="s">
        <v>15</v>
      </c>
      <c r="F57" s="47">
        <v>12.08</v>
      </c>
      <c r="G57" s="35">
        <v>12.06</v>
      </c>
      <c r="H57" s="19" t="s">
        <v>94</v>
      </c>
      <c r="I57" s="19">
        <v>4</v>
      </c>
      <c r="J57" s="35">
        <f t="shared" ref="J57:J62" si="19">((F57-G57))</f>
        <v>1.9999999999999574E-2</v>
      </c>
      <c r="K57" s="83">
        <f t="shared" si="13"/>
        <v>0.1333333333333305</v>
      </c>
      <c r="M57" s="17" t="s">
        <v>16</v>
      </c>
      <c r="N57" s="79" t="s">
        <v>13</v>
      </c>
      <c r="O57" s="20">
        <v>58</v>
      </c>
      <c r="P57" s="20" t="s">
        <v>18</v>
      </c>
      <c r="Q57" s="19" t="s">
        <v>15</v>
      </c>
      <c r="R57" s="35">
        <f t="shared" si="16"/>
        <v>12.08</v>
      </c>
      <c r="S57" s="35">
        <v>12.052500000265804</v>
      </c>
      <c r="T57" s="35">
        <v>6.8686136992674354E-2</v>
      </c>
      <c r="U57" s="19" t="s">
        <v>76</v>
      </c>
      <c r="V57" s="35">
        <f t="shared" ref="V57:V62" si="20">S57-R57</f>
        <v>-2.7499999734196479E-2</v>
      </c>
      <c r="W57" s="95">
        <f t="shared" si="18"/>
        <v>0.40037190819348978</v>
      </c>
    </row>
    <row r="58" spans="1:23" x14ac:dyDescent="0.25">
      <c r="A58" s="17" t="s">
        <v>12</v>
      </c>
      <c r="B58" s="79" t="s">
        <v>13</v>
      </c>
      <c r="C58" s="20">
        <v>59</v>
      </c>
      <c r="D58" s="20" t="s">
        <v>18</v>
      </c>
      <c r="E58" s="19" t="s">
        <v>15</v>
      </c>
      <c r="F58" s="48">
        <v>7.91</v>
      </c>
      <c r="G58" s="35">
        <v>7.92</v>
      </c>
      <c r="H58" s="19" t="s">
        <v>94</v>
      </c>
      <c r="I58" s="61">
        <v>4</v>
      </c>
      <c r="J58" s="35">
        <f t="shared" si="19"/>
        <v>-9.9999999999997868E-3</v>
      </c>
      <c r="K58" s="83">
        <f t="shared" si="13"/>
        <v>-6.666666666666525E-2</v>
      </c>
      <c r="M58" s="17" t="s">
        <v>12</v>
      </c>
      <c r="N58" s="79" t="s">
        <v>13</v>
      </c>
      <c r="O58" s="20">
        <v>59</v>
      </c>
      <c r="P58" s="20" t="s">
        <v>18</v>
      </c>
      <c r="Q58" s="19" t="s">
        <v>15</v>
      </c>
      <c r="R58" s="35">
        <f t="shared" si="16"/>
        <v>7.91</v>
      </c>
      <c r="S58" s="35">
        <v>7.9155597813592111</v>
      </c>
      <c r="T58" s="84">
        <v>4.3701952445839201E-2</v>
      </c>
      <c r="U58" s="19" t="s">
        <v>76</v>
      </c>
      <c r="V58" s="35">
        <f t="shared" si="20"/>
        <v>5.5597813592109802E-3</v>
      </c>
      <c r="W58" s="95">
        <f t="shared" si="18"/>
        <v>-0.12722043405500796</v>
      </c>
    </row>
    <row r="59" spans="1:23" x14ac:dyDescent="0.25">
      <c r="A59" s="17" t="s">
        <v>21</v>
      </c>
      <c r="B59" s="79" t="s">
        <v>13</v>
      </c>
      <c r="C59" s="20">
        <v>60</v>
      </c>
      <c r="D59" s="20" t="s">
        <v>18</v>
      </c>
      <c r="E59" s="19" t="s">
        <v>15</v>
      </c>
      <c r="F59" s="48">
        <v>5.47</v>
      </c>
      <c r="G59" s="35">
        <v>5.51</v>
      </c>
      <c r="H59" s="19" t="s">
        <v>94</v>
      </c>
      <c r="I59" s="61">
        <v>4</v>
      </c>
      <c r="J59" s="35">
        <f t="shared" si="19"/>
        <v>-4.0000000000000036E-2</v>
      </c>
      <c r="K59" s="83">
        <f t="shared" si="13"/>
        <v>-0.26666666666666694</v>
      </c>
      <c r="M59" s="17" t="s">
        <v>21</v>
      </c>
      <c r="N59" s="79" t="s">
        <v>13</v>
      </c>
      <c r="O59" s="20">
        <v>61</v>
      </c>
      <c r="P59" s="20" t="s">
        <v>18</v>
      </c>
      <c r="Q59" s="19" t="s">
        <v>15</v>
      </c>
      <c r="R59" s="35">
        <f t="shared" si="16"/>
        <v>5.47</v>
      </c>
      <c r="S59" s="35">
        <v>5.4888888969374996</v>
      </c>
      <c r="T59" s="84">
        <v>3.1478412445673939E-2</v>
      </c>
      <c r="U59" s="19" t="s">
        <v>76</v>
      </c>
      <c r="V59" s="35">
        <f t="shared" si="20"/>
        <v>1.8888896937499844E-2</v>
      </c>
      <c r="W59" s="95">
        <f t="shared" si="18"/>
        <v>-0.60005875360133465</v>
      </c>
    </row>
    <row r="60" spans="1:23" x14ac:dyDescent="0.25">
      <c r="A60" s="17" t="s">
        <v>20</v>
      </c>
      <c r="B60" s="79" t="s">
        <v>13</v>
      </c>
      <c r="C60" s="20">
        <v>61</v>
      </c>
      <c r="D60" s="20" t="s">
        <v>18</v>
      </c>
      <c r="E60" s="19" t="s">
        <v>15</v>
      </c>
      <c r="F60" s="48">
        <v>16.399999999999999</v>
      </c>
      <c r="G60" s="35">
        <v>16.399999999999999</v>
      </c>
      <c r="H60" s="19" t="s">
        <v>94</v>
      </c>
      <c r="I60" s="61">
        <v>4</v>
      </c>
      <c r="J60" s="35">
        <f t="shared" si="19"/>
        <v>0</v>
      </c>
      <c r="K60" s="83">
        <f t="shared" si="13"/>
        <v>0</v>
      </c>
      <c r="M60" s="17" t="s">
        <v>20</v>
      </c>
      <c r="N60" s="79" t="s">
        <v>13</v>
      </c>
      <c r="O60" s="20">
        <v>63</v>
      </c>
      <c r="P60" s="20" t="s">
        <v>18</v>
      </c>
      <c r="Q60" s="19" t="s">
        <v>15</v>
      </c>
      <c r="R60" s="35">
        <f t="shared" si="16"/>
        <v>16.399999999999999</v>
      </c>
      <c r="S60" s="35">
        <v>16.417221666225021</v>
      </c>
      <c r="T60" s="84">
        <v>6.8585168139837144E-2</v>
      </c>
      <c r="U60" s="19" t="s">
        <v>76</v>
      </c>
      <c r="V60" s="35">
        <f t="shared" si="20"/>
        <v>1.7221666225022858E-2</v>
      </c>
      <c r="W60" s="95">
        <f t="shared" si="18"/>
        <v>-0.25109898673587694</v>
      </c>
    </row>
    <row r="61" spans="1:23" x14ac:dyDescent="0.25">
      <c r="A61" s="17" t="s">
        <v>19</v>
      </c>
      <c r="B61" s="79" t="s">
        <v>13</v>
      </c>
      <c r="C61" s="20">
        <v>62</v>
      </c>
      <c r="D61" s="20" t="s">
        <v>18</v>
      </c>
      <c r="E61" s="19" t="s">
        <v>15</v>
      </c>
      <c r="F61" s="48">
        <v>20.95</v>
      </c>
      <c r="G61" s="35">
        <v>20.94</v>
      </c>
      <c r="H61" s="19" t="s">
        <v>94</v>
      </c>
      <c r="I61" s="61">
        <v>4</v>
      </c>
      <c r="J61" s="35">
        <f t="shared" si="19"/>
        <v>9.9999999999980105E-3</v>
      </c>
      <c r="K61" s="83">
        <f t="shared" si="13"/>
        <v>6.6666666666653412E-2</v>
      </c>
      <c r="M61" s="17" t="s">
        <v>19</v>
      </c>
      <c r="N61" s="79" t="s">
        <v>13</v>
      </c>
      <c r="O61" s="20">
        <v>64</v>
      </c>
      <c r="P61" s="20" t="s">
        <v>18</v>
      </c>
      <c r="Q61" s="19" t="s">
        <v>15</v>
      </c>
      <c r="R61" s="35">
        <f t="shared" si="16"/>
        <v>20.95</v>
      </c>
      <c r="S61" s="35">
        <v>20.943459289312514</v>
      </c>
      <c r="T61" s="84">
        <v>8.5967415154817997E-2</v>
      </c>
      <c r="U61" s="19" t="s">
        <v>76</v>
      </c>
      <c r="V61" s="35">
        <f t="shared" si="20"/>
        <v>-6.540710687485074E-3</v>
      </c>
      <c r="W61" s="95">
        <f t="shared" si="18"/>
        <v>7.6083603022214438E-2</v>
      </c>
    </row>
    <row r="62" spans="1:23" x14ac:dyDescent="0.25">
      <c r="A62" s="17" t="s">
        <v>17</v>
      </c>
      <c r="B62" s="79" t="s">
        <v>13</v>
      </c>
      <c r="C62" s="20">
        <v>63</v>
      </c>
      <c r="D62" s="20" t="s">
        <v>18</v>
      </c>
      <c r="E62" s="19" t="s">
        <v>15</v>
      </c>
      <c r="F62" s="48">
        <v>15.91</v>
      </c>
      <c r="G62" s="35">
        <v>15.86</v>
      </c>
      <c r="H62" s="19" t="s">
        <v>94</v>
      </c>
      <c r="I62" s="61">
        <v>4</v>
      </c>
      <c r="J62" s="35">
        <f t="shared" si="19"/>
        <v>5.0000000000000711E-2</v>
      </c>
      <c r="K62" s="83">
        <f t="shared" si="13"/>
        <v>0.33333333333333809</v>
      </c>
      <c r="M62" s="17" t="s">
        <v>17</v>
      </c>
      <c r="N62" s="79" t="s">
        <v>13</v>
      </c>
      <c r="O62" s="20">
        <v>65</v>
      </c>
      <c r="P62" s="20" t="s">
        <v>18</v>
      </c>
      <c r="Q62" s="19" t="s">
        <v>15</v>
      </c>
      <c r="R62" s="35">
        <f t="shared" si="16"/>
        <v>15.91</v>
      </c>
      <c r="S62" s="35">
        <v>15.877874048225475</v>
      </c>
      <c r="T62" s="84">
        <v>5.5964632695632982E-2</v>
      </c>
      <c r="U62" s="19" t="s">
        <v>76</v>
      </c>
      <c r="V62" s="35">
        <f t="shared" si="20"/>
        <v>-3.2125951774524708E-2</v>
      </c>
      <c r="W62" s="95">
        <f t="shared" si="18"/>
        <v>0.57404025054972896</v>
      </c>
    </row>
    <row r="63" spans="1:23" x14ac:dyDescent="0.25">
      <c r="A63" s="59" t="s">
        <v>16</v>
      </c>
      <c r="B63" s="81" t="s">
        <v>13</v>
      </c>
      <c r="C63" s="20">
        <v>64</v>
      </c>
      <c r="D63" s="60" t="s">
        <v>14</v>
      </c>
      <c r="E63" s="47" t="s">
        <v>15</v>
      </c>
      <c r="F63" s="47">
        <v>4.3899999999999997</v>
      </c>
      <c r="G63" s="35">
        <v>4.3899999999999997</v>
      </c>
      <c r="H63" s="35">
        <f t="shared" ref="H63:H64" si="21">0.075*G63</f>
        <v>0.32924999999999999</v>
      </c>
      <c r="I63" s="61">
        <v>4</v>
      </c>
      <c r="J63" s="61">
        <f t="shared" si="15"/>
        <v>0</v>
      </c>
      <c r="K63" s="83">
        <f t="shared" si="13"/>
        <v>0</v>
      </c>
      <c r="M63" s="59" t="s">
        <v>25</v>
      </c>
      <c r="N63" s="81" t="s">
        <v>13</v>
      </c>
      <c r="O63" s="60">
        <v>66</v>
      </c>
      <c r="P63" s="60" t="s">
        <v>14</v>
      </c>
      <c r="Q63" s="47" t="s">
        <v>15</v>
      </c>
      <c r="R63" s="35">
        <f t="shared" si="16"/>
        <v>4.3899999999999997</v>
      </c>
      <c r="S63" s="48">
        <v>4.3949999999999996</v>
      </c>
      <c r="T63" s="84">
        <v>0.10349999999999999</v>
      </c>
      <c r="U63" s="90">
        <v>1</v>
      </c>
      <c r="V63" s="61">
        <f>((R63-S63)/S63)*100</f>
        <v>-0.11376564277587928</v>
      </c>
      <c r="W63" s="83">
        <f>(R63-S63)/T63</f>
        <v>-4.8309178743960325E-2</v>
      </c>
    </row>
    <row r="64" spans="1:23" ht="15.75" thickBot="1" x14ac:dyDescent="0.3">
      <c r="A64" s="77" t="s">
        <v>12</v>
      </c>
      <c r="B64" s="82" t="s">
        <v>13</v>
      </c>
      <c r="C64" s="93">
        <v>65</v>
      </c>
      <c r="D64" s="76" t="s">
        <v>14</v>
      </c>
      <c r="E64" s="72" t="s">
        <v>15</v>
      </c>
      <c r="F64" s="72">
        <v>3.65</v>
      </c>
      <c r="G64" s="73">
        <v>3.64</v>
      </c>
      <c r="H64" s="73">
        <f t="shared" si="21"/>
        <v>0.27300000000000002</v>
      </c>
      <c r="I64" s="74">
        <v>4</v>
      </c>
      <c r="J64" s="74">
        <f t="shared" si="15"/>
        <v>0.27472527472526886</v>
      </c>
      <c r="K64" s="88">
        <f t="shared" si="13"/>
        <v>3.6630036630035848E-2</v>
      </c>
      <c r="M64" s="77" t="s">
        <v>20</v>
      </c>
      <c r="N64" s="82" t="s">
        <v>13</v>
      </c>
      <c r="O64" s="76">
        <v>66</v>
      </c>
      <c r="P64" s="76" t="s">
        <v>14</v>
      </c>
      <c r="Q64" s="72" t="s">
        <v>15</v>
      </c>
      <c r="R64" s="73">
        <f t="shared" si="16"/>
        <v>3.65</v>
      </c>
      <c r="S64" s="75">
        <v>3.67</v>
      </c>
      <c r="T64" s="73">
        <v>8.4510000000000002E-2</v>
      </c>
      <c r="U64" s="91">
        <v>1</v>
      </c>
      <c r="V64" s="74">
        <f>((R64-S64)/S64)*100</f>
        <v>-0.54495912806539559</v>
      </c>
      <c r="W64" s="88">
        <f>(R64-S64)/T64</f>
        <v>-0.23665838362324007</v>
      </c>
    </row>
    <row r="66" spans="23:23" x14ac:dyDescent="0.25">
      <c r="W66" s="9"/>
    </row>
    <row r="67" spans="23:23" x14ac:dyDescent="0.25">
      <c r="W67" s="9"/>
    </row>
    <row r="68" spans="23:23" x14ac:dyDescent="0.25">
      <c r="W68" s="9"/>
    </row>
    <row r="69" spans="23:23" x14ac:dyDescent="0.25">
      <c r="W69" s="9"/>
    </row>
    <row r="70" spans="23:23" x14ac:dyDescent="0.25">
      <c r="W70" s="9"/>
    </row>
    <row r="71" spans="23:23" x14ac:dyDescent="0.25">
      <c r="W71" s="9"/>
    </row>
    <row r="72" spans="23:23" x14ac:dyDescent="0.25">
      <c r="W72" s="9"/>
    </row>
    <row r="73" spans="23:23" x14ac:dyDescent="0.25">
      <c r="W73" s="9"/>
    </row>
    <row r="74" spans="23:23" x14ac:dyDescent="0.25">
      <c r="W74" s="9"/>
    </row>
    <row r="75" spans="23:23" x14ac:dyDescent="0.25">
      <c r="W75" s="9"/>
    </row>
  </sheetData>
  <sheetProtection algorithmName="SHA-512" hashValue="exYEZYrDiP8eTK5l8vjg7eJctA5mkkPvFuvcEdsvqtYP1hURgMxfbP6QVsKnAsM8SGXESx8vEKDNb1jVIXQOkQ==" saltValue="Rla4hSd6lRFbSZVhEeMdbA==" spinCount="100000" sheet="1" objects="1" scenarios="1" selectLockedCells="1" selectUnlockedCells="1"/>
  <mergeCells count="3">
    <mergeCell ref="A2:K2"/>
    <mergeCell ref="A8:K8"/>
    <mergeCell ref="M8:W8"/>
  </mergeCells>
  <conditionalFormatting sqref="K14:K31 K41:K64">
    <cfRule type="cellIs" dxfId="107" priority="16" stopIfTrue="1" operator="between">
      <formula>-2</formula>
      <formula>2</formula>
    </cfRule>
    <cfRule type="cellIs" dxfId="106" priority="17" stopIfTrue="1" operator="between">
      <formula>-3</formula>
      <formula>3</formula>
    </cfRule>
    <cfRule type="cellIs" dxfId="105" priority="18" operator="notBetween">
      <formula>-3</formula>
      <formula>3</formula>
    </cfRule>
  </conditionalFormatting>
  <conditionalFormatting sqref="W29:W31 W63:W64 W41:W55">
    <cfRule type="cellIs" dxfId="104" priority="7" stopIfTrue="1" operator="between">
      <formula>-2</formula>
      <formula>2</formula>
    </cfRule>
    <cfRule type="cellIs" dxfId="103" priority="8" stopIfTrue="1" operator="between">
      <formula>-3</formula>
      <formula>3</formula>
    </cfRule>
    <cfRule type="cellIs" dxfId="102" priority="9" operator="notBetween">
      <formula>-3</formula>
      <formula>3</formula>
    </cfRule>
  </conditionalFormatting>
  <conditionalFormatting sqref="W56:W62">
    <cfRule type="cellIs" dxfId="101" priority="1" stopIfTrue="1" operator="between">
      <formula>-2</formula>
      <formula>2</formula>
    </cfRule>
    <cfRule type="cellIs" dxfId="100" priority="2" stopIfTrue="1" operator="between">
      <formula>-3</formula>
      <formula>3</formula>
    </cfRule>
    <cfRule type="cellIs" dxfId="9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  <colBreaks count="2" manualBreakCount="2">
    <brk id="25" max="1048575" man="1"/>
    <brk id="32" min="1" max="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75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579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90.1</v>
      </c>
      <c r="G14" s="55">
        <v>91.821246908424044</v>
      </c>
      <c r="H14" s="55">
        <f>G14*0.04</f>
        <v>3.6728498763369619</v>
      </c>
      <c r="I14" s="52"/>
      <c r="J14" s="56">
        <f>((F14-G14)/G14)*100</f>
        <v>-1.874562768833556</v>
      </c>
      <c r="K14" s="94">
        <f>(F14-G14)/(G14*0.04)</f>
        <v>-0.46864069220838894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124.3</v>
      </c>
      <c r="G15" s="55">
        <v>124.4</v>
      </c>
      <c r="H15" s="55">
        <f>1</f>
        <v>1</v>
      </c>
      <c r="I15" s="52"/>
      <c r="J15" s="71">
        <f>F15-G15</f>
        <v>-0.10000000000000853</v>
      </c>
      <c r="K15" s="94">
        <f>(F15-G15)/1</f>
        <v>-0.10000000000000853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6.26</v>
      </c>
      <c r="G16" s="55">
        <v>6.1783162413210615</v>
      </c>
      <c r="H16" s="55">
        <f>((12.5-0.53*G16)/200)*G16</f>
        <v>0.2849900474014716</v>
      </c>
      <c r="I16" s="52"/>
      <c r="J16" s="56">
        <f t="shared" ref="J16:J26" si="0">((F16-G16)/G16)*100</f>
        <v>1.3221038789279016</v>
      </c>
      <c r="K16" s="94">
        <f>(F16-G16)/((12.5-0.53*G16)/2/100*G16)</f>
        <v>0.286619688735546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25</v>
      </c>
      <c r="B17" s="80" t="s">
        <v>13</v>
      </c>
      <c r="C17" s="53">
        <v>6</v>
      </c>
      <c r="D17" s="53" t="s">
        <v>58</v>
      </c>
      <c r="E17" s="52" t="s">
        <v>56</v>
      </c>
      <c r="F17" s="54">
        <v>13.61</v>
      </c>
      <c r="G17" s="55">
        <v>13.653281953718571</v>
      </c>
      <c r="H17" s="55">
        <f>((12.5-0.53*G17)/200)*G17</f>
        <v>0.35933803562190708</v>
      </c>
      <c r="I17" s="52"/>
      <c r="J17" s="56">
        <f t="shared" si="0"/>
        <v>-0.31700768991138412</v>
      </c>
      <c r="K17" s="94">
        <f t="shared" ref="K17" si="1">(F17-G17)/((12.5-0.53*G17)/2/100*G17)</f>
        <v>-0.12044912986643054</v>
      </c>
      <c r="L17" s="37"/>
      <c r="M17" s="50" t="s">
        <v>25</v>
      </c>
      <c r="N17" s="80" t="s">
        <v>13</v>
      </c>
      <c r="O17" s="53">
        <v>6</v>
      </c>
      <c r="P17" s="53" t="s">
        <v>58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17</v>
      </c>
      <c r="B18" s="80" t="s">
        <v>13</v>
      </c>
      <c r="C18" s="53">
        <v>9</v>
      </c>
      <c r="D18" s="53" t="s">
        <v>53</v>
      </c>
      <c r="E18" s="52" t="s">
        <v>54</v>
      </c>
      <c r="F18" s="54">
        <v>8.24</v>
      </c>
      <c r="G18" s="55">
        <v>8.515934401097784</v>
      </c>
      <c r="H18" s="55">
        <f>G18*0.075</f>
        <v>0.63869508008233378</v>
      </c>
      <c r="I18" s="52"/>
      <c r="J18" s="56">
        <f t="shared" si="0"/>
        <v>-3.240212853943699</v>
      </c>
      <c r="K18" s="94">
        <f>(F18-G18)/(G18*0.075)</f>
        <v>-0.43202838052582659</v>
      </c>
      <c r="L18" s="37"/>
      <c r="M18" s="50" t="s">
        <v>17</v>
      </c>
      <c r="N18" s="80" t="s">
        <v>13</v>
      </c>
      <c r="O18" s="53">
        <v>9</v>
      </c>
      <c r="P18" s="53" t="s">
        <v>53</v>
      </c>
      <c r="Q18" s="52" t="s">
        <v>54</v>
      </c>
      <c r="R18" s="54"/>
      <c r="S18" s="55"/>
      <c r="T18" s="52"/>
      <c r="U18" s="52"/>
      <c r="V18" s="56"/>
      <c r="W18" s="58"/>
    </row>
    <row r="19" spans="1:23" x14ac:dyDescent="0.25">
      <c r="A19" s="17" t="s">
        <v>52</v>
      </c>
      <c r="B19" s="79" t="s">
        <v>44</v>
      </c>
      <c r="C19" s="20">
        <v>10</v>
      </c>
      <c r="D19" s="20" t="s">
        <v>45</v>
      </c>
      <c r="E19" s="19" t="s">
        <v>46</v>
      </c>
      <c r="F19" s="48">
        <v>6.6200000000000152</v>
      </c>
      <c r="G19" s="48">
        <v>6.5933142941710567</v>
      </c>
      <c r="H19" s="35">
        <f t="shared" ref="H19:H21" si="2">G19*0.075</f>
        <v>0.49449857206282921</v>
      </c>
      <c r="I19" s="19"/>
      <c r="J19" s="39">
        <f t="shared" si="0"/>
        <v>0.40473887089760702</v>
      </c>
      <c r="K19" s="94">
        <f>(F19-G19)/(G19*0.075)</f>
        <v>5.3965182786347606E-2</v>
      </c>
      <c r="L19" s="37"/>
      <c r="M19" s="17" t="s">
        <v>52</v>
      </c>
      <c r="N19" s="18" t="s">
        <v>44</v>
      </c>
      <c r="O19" s="19">
        <v>10</v>
      </c>
      <c r="P19" s="20" t="s">
        <v>45</v>
      </c>
      <c r="Q19" s="19" t="s">
        <v>46</v>
      </c>
      <c r="R19" s="35"/>
      <c r="S19" s="35"/>
      <c r="T19" s="19"/>
      <c r="U19" s="19"/>
      <c r="V19" s="39"/>
      <c r="W19" s="26"/>
    </row>
    <row r="20" spans="1:23" x14ac:dyDescent="0.25">
      <c r="A20" s="17" t="s">
        <v>51</v>
      </c>
      <c r="B20" s="79" t="s">
        <v>44</v>
      </c>
      <c r="C20" s="20">
        <v>11</v>
      </c>
      <c r="D20" s="20" t="s">
        <v>45</v>
      </c>
      <c r="E20" s="19" t="s">
        <v>46</v>
      </c>
      <c r="F20" s="48">
        <v>14.279999999999987</v>
      </c>
      <c r="G20" s="48">
        <v>14.27274165451669</v>
      </c>
      <c r="H20" s="35">
        <f t="shared" si="2"/>
        <v>1.0704556240887517</v>
      </c>
      <c r="I20" s="61"/>
      <c r="J20" s="39">
        <f t="shared" si="0"/>
        <v>5.0854598639780924E-2</v>
      </c>
      <c r="K20" s="94">
        <f t="shared" ref="K20:K21" si="3">(F20-G20)/(G20*0.075)</f>
        <v>6.7806131519707906E-3</v>
      </c>
      <c r="L20" s="37"/>
      <c r="M20" s="17" t="s">
        <v>51</v>
      </c>
      <c r="N20" s="18" t="s">
        <v>44</v>
      </c>
      <c r="O20" s="19">
        <v>11</v>
      </c>
      <c r="P20" s="20" t="s">
        <v>45</v>
      </c>
      <c r="Q20" s="19" t="s">
        <v>46</v>
      </c>
      <c r="R20" s="35"/>
      <c r="S20" s="35"/>
      <c r="T20" s="19"/>
      <c r="U20" s="19"/>
      <c r="V20" s="39"/>
      <c r="W20" s="26"/>
    </row>
    <row r="21" spans="1:23" x14ac:dyDescent="0.25">
      <c r="A21" s="17" t="s">
        <v>50</v>
      </c>
      <c r="B21" s="79" t="s">
        <v>44</v>
      </c>
      <c r="C21" s="20">
        <v>12</v>
      </c>
      <c r="D21" s="20" t="s">
        <v>45</v>
      </c>
      <c r="E21" s="19" t="s">
        <v>46</v>
      </c>
      <c r="F21" s="48">
        <v>19.519999999999982</v>
      </c>
      <c r="G21" s="48">
        <v>19.338502112807241</v>
      </c>
      <c r="H21" s="35">
        <f t="shared" si="2"/>
        <v>1.4503876584605431</v>
      </c>
      <c r="I21" s="61"/>
      <c r="J21" s="39">
        <f t="shared" si="0"/>
        <v>0.93853125818126781</v>
      </c>
      <c r="K21" s="94">
        <f t="shared" si="3"/>
        <v>0.12513750109083571</v>
      </c>
      <c r="M21" s="17" t="s">
        <v>50</v>
      </c>
      <c r="N21" s="18" t="s">
        <v>44</v>
      </c>
      <c r="O21" s="19">
        <v>12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72</v>
      </c>
      <c r="B22" s="79" t="s">
        <v>44</v>
      </c>
      <c r="C22" s="20">
        <v>13</v>
      </c>
      <c r="D22" s="20" t="s">
        <v>45</v>
      </c>
      <c r="E22" s="19" t="s">
        <v>46</v>
      </c>
      <c r="F22" s="48">
        <v>0</v>
      </c>
      <c r="G22" s="35">
        <v>0</v>
      </c>
      <c r="H22" s="35"/>
      <c r="I22" s="61"/>
      <c r="J22" s="39"/>
      <c r="K22" s="94"/>
      <c r="M22" s="17" t="s">
        <v>72</v>
      </c>
      <c r="N22" s="18" t="s">
        <v>44</v>
      </c>
      <c r="O22" s="19">
        <v>13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73</v>
      </c>
      <c r="B23" s="79" t="s">
        <v>44</v>
      </c>
      <c r="C23" s="20">
        <v>14</v>
      </c>
      <c r="D23" s="20" t="s">
        <v>45</v>
      </c>
      <c r="E23" s="19" t="s">
        <v>46</v>
      </c>
      <c r="F23" s="48">
        <v>0</v>
      </c>
      <c r="G23" s="35">
        <v>0</v>
      </c>
      <c r="H23" s="35"/>
      <c r="I23" s="61"/>
      <c r="J23" s="39"/>
      <c r="K23" s="94"/>
      <c r="M23" s="17" t="s">
        <v>73</v>
      </c>
      <c r="N23" s="18" t="s">
        <v>44</v>
      </c>
      <c r="O23" s="19">
        <v>14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49</v>
      </c>
      <c r="B24" s="79" t="s">
        <v>44</v>
      </c>
      <c r="C24" s="20">
        <v>20</v>
      </c>
      <c r="D24" s="20" t="s">
        <v>45</v>
      </c>
      <c r="E24" s="19" t="s">
        <v>46</v>
      </c>
      <c r="F24" s="48">
        <v>92.65</v>
      </c>
      <c r="G24" s="35">
        <v>92.690244634578448</v>
      </c>
      <c r="H24" s="35">
        <f>G24*0.05</f>
        <v>4.6345122317289222</v>
      </c>
      <c r="I24" s="61"/>
      <c r="J24" s="39">
        <f t="shared" si="0"/>
        <v>-4.3418414458935642E-2</v>
      </c>
      <c r="K24" s="94">
        <f>(F24-G24)/(G24*0.05)</f>
        <v>-8.6836828917871284E-3</v>
      </c>
      <c r="M24" s="17" t="s">
        <v>49</v>
      </c>
      <c r="N24" s="18" t="s">
        <v>44</v>
      </c>
      <c r="O24" s="19">
        <v>20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48</v>
      </c>
      <c r="B25" s="79" t="s">
        <v>44</v>
      </c>
      <c r="C25" s="20">
        <v>21</v>
      </c>
      <c r="D25" s="20" t="s">
        <v>45</v>
      </c>
      <c r="E25" s="19" t="s">
        <v>46</v>
      </c>
      <c r="F25" s="48">
        <v>118.15</v>
      </c>
      <c r="G25" s="35">
        <v>118.12045407859023</v>
      </c>
      <c r="H25" s="35">
        <f t="shared" ref="H25:H26" si="4">G25*0.05</f>
        <v>5.9060227039295121</v>
      </c>
      <c r="I25" s="61"/>
      <c r="J25" s="39">
        <f t="shared" si="0"/>
        <v>2.5013382855876468E-2</v>
      </c>
      <c r="K25" s="94">
        <f t="shared" ref="K25:K26" si="5">(F25-G25)/(G25*0.05)</f>
        <v>5.0026765711752921E-3</v>
      </c>
      <c r="M25" s="17" t="s">
        <v>48</v>
      </c>
      <c r="N25" s="18" t="s">
        <v>44</v>
      </c>
      <c r="O25" s="19">
        <v>21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47</v>
      </c>
      <c r="B26" s="79" t="s">
        <v>44</v>
      </c>
      <c r="C26" s="20">
        <v>22</v>
      </c>
      <c r="D26" s="20" t="s">
        <v>45</v>
      </c>
      <c r="E26" s="19" t="s">
        <v>46</v>
      </c>
      <c r="F26" s="48">
        <v>196.06</v>
      </c>
      <c r="G26" s="35">
        <v>193.94122510752021</v>
      </c>
      <c r="H26" s="35">
        <f t="shared" si="4"/>
        <v>9.6970612553760116</v>
      </c>
      <c r="I26" s="61"/>
      <c r="J26" s="39">
        <f t="shared" si="0"/>
        <v>1.0924829887535008</v>
      </c>
      <c r="K26" s="94">
        <f t="shared" si="5"/>
        <v>0.21849659775070013</v>
      </c>
      <c r="M26" s="17" t="s">
        <v>47</v>
      </c>
      <c r="N26" s="18" t="s">
        <v>44</v>
      </c>
      <c r="O26" s="19">
        <v>22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74</v>
      </c>
      <c r="B27" s="79" t="s">
        <v>44</v>
      </c>
      <c r="C27" s="20">
        <v>23</v>
      </c>
      <c r="D27" s="20" t="s">
        <v>45</v>
      </c>
      <c r="E27" s="19" t="s">
        <v>46</v>
      </c>
      <c r="F27" s="48">
        <v>0</v>
      </c>
      <c r="G27" s="35">
        <v>0</v>
      </c>
      <c r="H27" s="35"/>
      <c r="I27" s="61"/>
      <c r="J27" s="39"/>
      <c r="K27" s="94"/>
      <c r="M27" s="17" t="s">
        <v>74</v>
      </c>
      <c r="N27" s="18" t="s">
        <v>44</v>
      </c>
      <c r="O27" s="19">
        <v>23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75</v>
      </c>
      <c r="B28" s="79" t="s">
        <v>44</v>
      </c>
      <c r="C28" s="20">
        <v>24</v>
      </c>
      <c r="D28" s="20" t="s">
        <v>45</v>
      </c>
      <c r="E28" s="19" t="s">
        <v>46</v>
      </c>
      <c r="F28" s="48">
        <v>0</v>
      </c>
      <c r="G28" s="35">
        <v>0</v>
      </c>
      <c r="H28" s="35"/>
      <c r="I28" s="61"/>
      <c r="J28" s="39"/>
      <c r="K28" s="94"/>
      <c r="M28" s="17" t="s">
        <v>75</v>
      </c>
      <c r="N28" s="18" t="s">
        <v>44</v>
      </c>
      <c r="O28" s="19">
        <v>24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50" t="s">
        <v>43</v>
      </c>
      <c r="B29" s="80" t="s">
        <v>13</v>
      </c>
      <c r="C29" s="53">
        <v>30</v>
      </c>
      <c r="D29" s="53" t="s">
        <v>30</v>
      </c>
      <c r="E29" s="52" t="s">
        <v>31</v>
      </c>
      <c r="F29" s="92">
        <v>64.632553283969571</v>
      </c>
      <c r="G29" s="55">
        <v>61.56</v>
      </c>
      <c r="H29" s="55">
        <f>0.075*G29</f>
        <v>4.617</v>
      </c>
      <c r="I29" s="62">
        <v>4</v>
      </c>
      <c r="J29" s="62">
        <f>((F29-G29)/G29)*100</f>
        <v>4.9911521831864345</v>
      </c>
      <c r="K29" s="94">
        <f>(F29-G29)/H29</f>
        <v>0.66548695775819122</v>
      </c>
      <c r="M29" s="50" t="s">
        <v>43</v>
      </c>
      <c r="N29" s="51" t="s">
        <v>13</v>
      </c>
      <c r="O29" s="52">
        <v>30</v>
      </c>
      <c r="P29" s="53" t="s">
        <v>30</v>
      </c>
      <c r="Q29" s="52" t="s">
        <v>31</v>
      </c>
      <c r="R29" s="92">
        <f>ROUND(F29,1)</f>
        <v>64.599999999999994</v>
      </c>
      <c r="S29" s="55">
        <v>65.27</v>
      </c>
      <c r="T29" s="55">
        <v>1.5329999999999999</v>
      </c>
      <c r="U29" s="52">
        <v>1</v>
      </c>
      <c r="V29" s="61">
        <f>((R29-S29)/S29)*100</f>
        <v>-1.0265052857361754</v>
      </c>
      <c r="W29" s="95">
        <f>(R29-S29)/T29</f>
        <v>-0.43705153294194504</v>
      </c>
    </row>
    <row r="30" spans="1:23" x14ac:dyDescent="0.25">
      <c r="A30" s="50" t="s">
        <v>42</v>
      </c>
      <c r="B30" s="80" t="s">
        <v>13</v>
      </c>
      <c r="C30" s="53">
        <v>31</v>
      </c>
      <c r="D30" s="53" t="s">
        <v>30</v>
      </c>
      <c r="E30" s="52" t="s">
        <v>31</v>
      </c>
      <c r="F30" s="92">
        <v>101.44793214032218</v>
      </c>
      <c r="G30" s="55">
        <v>100.36</v>
      </c>
      <c r="H30" s="55">
        <f t="shared" ref="H30:H55" si="6">0.075*G30</f>
        <v>7.5269999999999992</v>
      </c>
      <c r="I30" s="62">
        <v>4</v>
      </c>
      <c r="J30" s="62">
        <f t="shared" ref="J30:J31" si="7">((F30-G30)/G30)*100</f>
        <v>1.0840296336410731</v>
      </c>
      <c r="K30" s="94">
        <f t="shared" ref="K30:K31" si="8">(F30-G30)/H30</f>
        <v>0.14453728448547642</v>
      </c>
      <c r="M30" s="50" t="s">
        <v>42</v>
      </c>
      <c r="N30" s="51" t="s">
        <v>13</v>
      </c>
      <c r="O30" s="52">
        <v>31</v>
      </c>
      <c r="P30" s="53" t="s">
        <v>30</v>
      </c>
      <c r="Q30" s="52" t="s">
        <v>31</v>
      </c>
      <c r="R30" s="92">
        <f t="shared" ref="R30:R31" si="9">ROUND(F30,0)</f>
        <v>101</v>
      </c>
      <c r="S30" s="55">
        <v>103.8</v>
      </c>
      <c r="T30" s="55">
        <v>2.0449999999999999</v>
      </c>
      <c r="U30" s="52">
        <v>1</v>
      </c>
      <c r="V30" s="61">
        <f t="shared" ref="V30:V54" si="10">((R30-S30)/S30)*100</f>
        <v>-2.6974951830443135</v>
      </c>
      <c r="W30" s="95">
        <f t="shared" ref="W30:W54" si="11">(R30-S30)/T30</f>
        <v>-1.3691931540342286</v>
      </c>
    </row>
    <row r="31" spans="1:23" x14ac:dyDescent="0.25">
      <c r="A31" s="50" t="s">
        <v>41</v>
      </c>
      <c r="B31" s="80" t="s">
        <v>13</v>
      </c>
      <c r="C31" s="53">
        <v>32</v>
      </c>
      <c r="D31" s="53" t="s">
        <v>30</v>
      </c>
      <c r="E31" s="52" t="s">
        <v>31</v>
      </c>
      <c r="F31" s="92">
        <v>187.8</v>
      </c>
      <c r="G31" s="55">
        <v>182.36</v>
      </c>
      <c r="H31" s="55">
        <f t="shared" si="6"/>
        <v>13.677000000000001</v>
      </c>
      <c r="I31" s="62">
        <v>4</v>
      </c>
      <c r="J31" s="62">
        <f t="shared" si="7"/>
        <v>2.9831103312129836</v>
      </c>
      <c r="K31" s="94">
        <f t="shared" si="8"/>
        <v>0.39774804416173115</v>
      </c>
      <c r="M31" s="50" t="s">
        <v>41</v>
      </c>
      <c r="N31" s="51" t="s">
        <v>13</v>
      </c>
      <c r="O31" s="52">
        <v>32</v>
      </c>
      <c r="P31" s="53" t="s">
        <v>30</v>
      </c>
      <c r="Q31" s="52" t="s">
        <v>31</v>
      </c>
      <c r="R31" s="92">
        <f t="shared" si="9"/>
        <v>188</v>
      </c>
      <c r="S31" s="55">
        <v>189.7</v>
      </c>
      <c r="T31" s="55">
        <v>8.1590000000000007</v>
      </c>
      <c r="U31" s="52">
        <v>1</v>
      </c>
      <c r="V31" s="61">
        <f t="shared" si="10"/>
        <v>-0.89615181866103777</v>
      </c>
      <c r="W31" s="95">
        <f t="shared" si="11"/>
        <v>-0.20835886750827165</v>
      </c>
    </row>
    <row r="32" spans="1:23" x14ac:dyDescent="0.25">
      <c r="A32" s="50" t="s">
        <v>40</v>
      </c>
      <c r="B32" s="80" t="s">
        <v>13</v>
      </c>
      <c r="C32" s="53">
        <v>33</v>
      </c>
      <c r="D32" s="53" t="s">
        <v>30</v>
      </c>
      <c r="E32" s="52" t="s">
        <v>31</v>
      </c>
      <c r="F32" s="92">
        <v>27.511653498369569</v>
      </c>
      <c r="G32" s="55"/>
      <c r="H32" s="55"/>
      <c r="I32" s="62"/>
      <c r="J32" s="62"/>
      <c r="K32" s="103"/>
      <c r="M32" s="50" t="s">
        <v>40</v>
      </c>
      <c r="N32" s="51" t="s">
        <v>13</v>
      </c>
      <c r="O32" s="52">
        <v>33</v>
      </c>
      <c r="P32" s="53" t="s">
        <v>30</v>
      </c>
      <c r="Q32" s="52" t="s">
        <v>31</v>
      </c>
      <c r="R32" s="92">
        <f t="shared" ref="R32:R40" si="12">F32</f>
        <v>27.511653498369569</v>
      </c>
      <c r="S32" s="55"/>
      <c r="T32" s="55"/>
      <c r="U32" s="52"/>
      <c r="V32" s="56"/>
      <c r="W32" s="103"/>
    </row>
    <row r="33" spans="1:23" x14ac:dyDescent="0.25">
      <c r="A33" s="50" t="s">
        <v>39</v>
      </c>
      <c r="B33" s="80" t="s">
        <v>13</v>
      </c>
      <c r="C33" s="53">
        <v>34</v>
      </c>
      <c r="D33" s="53" t="s">
        <v>30</v>
      </c>
      <c r="E33" s="52" t="s">
        <v>31</v>
      </c>
      <c r="F33" s="92">
        <v>27.306019258306822</v>
      </c>
      <c r="G33" s="55"/>
      <c r="H33" s="55"/>
      <c r="I33" s="62"/>
      <c r="J33" s="62"/>
      <c r="K33" s="103"/>
      <c r="M33" s="50" t="s">
        <v>39</v>
      </c>
      <c r="N33" s="51" t="s">
        <v>13</v>
      </c>
      <c r="O33" s="52">
        <v>34</v>
      </c>
      <c r="P33" s="53" t="s">
        <v>30</v>
      </c>
      <c r="Q33" s="52" t="s">
        <v>31</v>
      </c>
      <c r="R33" s="92">
        <f t="shared" si="12"/>
        <v>27.306019258306822</v>
      </c>
      <c r="S33" s="55"/>
      <c r="T33" s="55"/>
      <c r="U33" s="52"/>
      <c r="V33" s="56"/>
      <c r="W33" s="103"/>
    </row>
    <row r="34" spans="1:23" x14ac:dyDescent="0.25">
      <c r="A34" s="50" t="s">
        <v>38</v>
      </c>
      <c r="B34" s="80" t="s">
        <v>13</v>
      </c>
      <c r="C34" s="53">
        <v>35</v>
      </c>
      <c r="D34" s="53" t="s">
        <v>30</v>
      </c>
      <c r="E34" s="52" t="s">
        <v>31</v>
      </c>
      <c r="F34" s="92">
        <v>34.700000000000003</v>
      </c>
      <c r="G34" s="55"/>
      <c r="H34" s="55"/>
      <c r="I34" s="62"/>
      <c r="J34" s="62"/>
      <c r="K34" s="103"/>
      <c r="M34" s="50" t="s">
        <v>38</v>
      </c>
      <c r="N34" s="51" t="s">
        <v>13</v>
      </c>
      <c r="O34" s="52">
        <v>35</v>
      </c>
      <c r="P34" s="53" t="s">
        <v>30</v>
      </c>
      <c r="Q34" s="52" t="s">
        <v>31</v>
      </c>
      <c r="R34" s="92">
        <f t="shared" si="12"/>
        <v>34.700000000000003</v>
      </c>
      <c r="S34" s="55"/>
      <c r="T34" s="55"/>
      <c r="U34" s="52"/>
      <c r="V34" s="56"/>
      <c r="W34" s="103"/>
    </row>
    <row r="35" spans="1:23" x14ac:dyDescent="0.25">
      <c r="A35" s="50" t="s">
        <v>37</v>
      </c>
      <c r="B35" s="80" t="s">
        <v>13</v>
      </c>
      <c r="C35" s="53">
        <v>36</v>
      </c>
      <c r="D35" s="53" t="s">
        <v>30</v>
      </c>
      <c r="E35" s="52" t="s">
        <v>31</v>
      </c>
      <c r="F35" s="92">
        <v>45.7</v>
      </c>
      <c r="G35" s="55"/>
      <c r="H35" s="55"/>
      <c r="I35" s="62"/>
      <c r="J35" s="62"/>
      <c r="K35" s="103"/>
      <c r="M35" s="50" t="s">
        <v>37</v>
      </c>
      <c r="N35" s="51" t="s">
        <v>13</v>
      </c>
      <c r="O35" s="52">
        <v>36</v>
      </c>
      <c r="P35" s="53" t="s">
        <v>30</v>
      </c>
      <c r="Q35" s="52" t="s">
        <v>31</v>
      </c>
      <c r="R35" s="92">
        <f t="shared" si="12"/>
        <v>45.7</v>
      </c>
      <c r="S35" s="55"/>
      <c r="T35" s="55"/>
      <c r="U35" s="52"/>
      <c r="V35" s="56"/>
      <c r="W35" s="103"/>
    </row>
    <row r="36" spans="1:23" x14ac:dyDescent="0.25">
      <c r="A36" s="50" t="s">
        <v>36</v>
      </c>
      <c r="B36" s="80" t="s">
        <v>13</v>
      </c>
      <c r="C36" s="53">
        <v>37</v>
      </c>
      <c r="D36" s="53" t="s">
        <v>30</v>
      </c>
      <c r="E36" s="52" t="s">
        <v>31</v>
      </c>
      <c r="F36" s="92">
        <v>58.3</v>
      </c>
      <c r="G36" s="55"/>
      <c r="H36" s="55"/>
      <c r="I36" s="62"/>
      <c r="J36" s="62"/>
      <c r="K36" s="103"/>
      <c r="M36" s="50" t="s">
        <v>36</v>
      </c>
      <c r="N36" s="51" t="s">
        <v>13</v>
      </c>
      <c r="O36" s="52">
        <v>37</v>
      </c>
      <c r="P36" s="53" t="s">
        <v>30</v>
      </c>
      <c r="Q36" s="52" t="s">
        <v>31</v>
      </c>
      <c r="R36" s="92">
        <f t="shared" si="12"/>
        <v>58.3</v>
      </c>
      <c r="S36" s="55"/>
      <c r="T36" s="55"/>
      <c r="U36" s="52"/>
      <c r="V36" s="56"/>
      <c r="W36" s="103"/>
    </row>
    <row r="37" spans="1:23" x14ac:dyDescent="0.25">
      <c r="A37" s="50" t="s">
        <v>35</v>
      </c>
      <c r="B37" s="80" t="s">
        <v>13</v>
      </c>
      <c r="C37" s="53">
        <v>38</v>
      </c>
      <c r="D37" s="53" t="s">
        <v>30</v>
      </c>
      <c r="E37" s="52" t="s">
        <v>31</v>
      </c>
      <c r="F37" s="92">
        <v>70.400000000000006</v>
      </c>
      <c r="G37" s="55"/>
      <c r="H37" s="55"/>
      <c r="I37" s="62"/>
      <c r="J37" s="62"/>
      <c r="K37" s="103"/>
      <c r="M37" s="50" t="s">
        <v>35</v>
      </c>
      <c r="N37" s="51" t="s">
        <v>13</v>
      </c>
      <c r="O37" s="52">
        <v>38</v>
      </c>
      <c r="P37" s="53" t="s">
        <v>30</v>
      </c>
      <c r="Q37" s="52" t="s">
        <v>31</v>
      </c>
      <c r="R37" s="92">
        <f t="shared" si="12"/>
        <v>70.400000000000006</v>
      </c>
      <c r="S37" s="55"/>
      <c r="T37" s="55"/>
      <c r="U37" s="52"/>
      <c r="V37" s="56"/>
      <c r="W37" s="103"/>
    </row>
    <row r="38" spans="1:23" x14ac:dyDescent="0.25">
      <c r="A38" s="50" t="s">
        <v>34</v>
      </c>
      <c r="B38" s="80" t="s">
        <v>13</v>
      </c>
      <c r="C38" s="53">
        <v>39</v>
      </c>
      <c r="D38" s="53" t="s">
        <v>30</v>
      </c>
      <c r="E38" s="52" t="s">
        <v>31</v>
      </c>
      <c r="F38" s="92">
        <v>102.5</v>
      </c>
      <c r="G38" s="55"/>
      <c r="H38" s="55"/>
      <c r="I38" s="62"/>
      <c r="J38" s="62"/>
      <c r="K38" s="103"/>
      <c r="M38" s="50" t="s">
        <v>34</v>
      </c>
      <c r="N38" s="51" t="s">
        <v>13</v>
      </c>
      <c r="O38" s="52">
        <v>39</v>
      </c>
      <c r="P38" s="53" t="s">
        <v>30</v>
      </c>
      <c r="Q38" s="52" t="s">
        <v>31</v>
      </c>
      <c r="R38" s="92">
        <f t="shared" si="12"/>
        <v>102.5</v>
      </c>
      <c r="S38" s="55"/>
      <c r="T38" s="55"/>
      <c r="U38" s="52"/>
      <c r="V38" s="56"/>
      <c r="W38" s="103"/>
    </row>
    <row r="39" spans="1:23" x14ac:dyDescent="0.25">
      <c r="A39" s="50" t="s">
        <v>33</v>
      </c>
      <c r="B39" s="80" t="s">
        <v>13</v>
      </c>
      <c r="C39" s="53">
        <v>40</v>
      </c>
      <c r="D39" s="53" t="s">
        <v>30</v>
      </c>
      <c r="E39" s="52" t="s">
        <v>31</v>
      </c>
      <c r="F39" s="92">
        <v>89.7</v>
      </c>
      <c r="G39" s="55"/>
      <c r="H39" s="55"/>
      <c r="I39" s="62"/>
      <c r="J39" s="62"/>
      <c r="K39" s="103"/>
      <c r="M39" s="50" t="s">
        <v>33</v>
      </c>
      <c r="N39" s="51" t="s">
        <v>13</v>
      </c>
      <c r="O39" s="52">
        <v>40</v>
      </c>
      <c r="P39" s="53" t="s">
        <v>30</v>
      </c>
      <c r="Q39" s="52" t="s">
        <v>31</v>
      </c>
      <c r="R39" s="92">
        <f t="shared" si="12"/>
        <v>89.7</v>
      </c>
      <c r="S39" s="55"/>
      <c r="T39" s="55"/>
      <c r="U39" s="52"/>
      <c r="V39" s="56"/>
      <c r="W39" s="103"/>
    </row>
    <row r="40" spans="1:23" x14ac:dyDescent="0.25">
      <c r="A40" s="50" t="s">
        <v>32</v>
      </c>
      <c r="B40" s="80" t="s">
        <v>13</v>
      </c>
      <c r="C40" s="53">
        <v>41</v>
      </c>
      <c r="D40" s="53" t="s">
        <v>30</v>
      </c>
      <c r="E40" s="52" t="s">
        <v>31</v>
      </c>
      <c r="F40" s="92">
        <v>70.099999999999994</v>
      </c>
      <c r="G40" s="55"/>
      <c r="H40" s="55"/>
      <c r="I40" s="62"/>
      <c r="J40" s="62"/>
      <c r="K40" s="103"/>
      <c r="M40" s="50" t="s">
        <v>32</v>
      </c>
      <c r="N40" s="51" t="s">
        <v>13</v>
      </c>
      <c r="O40" s="52">
        <v>41</v>
      </c>
      <c r="P40" s="53" t="s">
        <v>30</v>
      </c>
      <c r="Q40" s="52" t="s">
        <v>31</v>
      </c>
      <c r="R40" s="92">
        <f t="shared" si="12"/>
        <v>70.099999999999994</v>
      </c>
      <c r="S40" s="55"/>
      <c r="T40" s="55"/>
      <c r="U40" s="52"/>
      <c r="V40" s="56"/>
      <c r="W40" s="103"/>
    </row>
    <row r="41" spans="1:23" x14ac:dyDescent="0.25">
      <c r="A41" s="50" t="s">
        <v>29</v>
      </c>
      <c r="B41" s="80" t="s">
        <v>13</v>
      </c>
      <c r="C41" s="53">
        <v>42</v>
      </c>
      <c r="D41" s="53" t="s">
        <v>30</v>
      </c>
      <c r="E41" s="52" t="s">
        <v>31</v>
      </c>
      <c r="F41" s="92">
        <v>63.9</v>
      </c>
      <c r="G41" s="55">
        <v>61.56</v>
      </c>
      <c r="H41" s="55">
        <f t="shared" si="6"/>
        <v>4.617</v>
      </c>
      <c r="I41" s="62">
        <v>4</v>
      </c>
      <c r="J41" s="62">
        <f>((F41-G41)/G41)*100</f>
        <v>3.8011695906432683</v>
      </c>
      <c r="K41" s="83">
        <f>(F41-G41)/H41</f>
        <v>0.50682261208576918</v>
      </c>
      <c r="M41" s="50" t="s">
        <v>29</v>
      </c>
      <c r="N41" s="51" t="s">
        <v>13</v>
      </c>
      <c r="O41" s="52">
        <v>42</v>
      </c>
      <c r="P41" s="53" t="s">
        <v>30</v>
      </c>
      <c r="Q41" s="52" t="s">
        <v>31</v>
      </c>
      <c r="R41" s="92">
        <f>ROUND(F41,1)</f>
        <v>63.9</v>
      </c>
      <c r="S41" s="55">
        <v>65.180000000000007</v>
      </c>
      <c r="T41" s="55">
        <v>1.6220000000000001</v>
      </c>
      <c r="U41" s="52">
        <v>1</v>
      </c>
      <c r="V41" s="61">
        <f t="shared" si="10"/>
        <v>-1.9637925744093405</v>
      </c>
      <c r="W41" s="95">
        <f t="shared" si="11"/>
        <v>-0.78914919852035026</v>
      </c>
    </row>
    <row r="42" spans="1:23" x14ac:dyDescent="0.25">
      <c r="A42" s="17" t="s">
        <v>16</v>
      </c>
      <c r="B42" s="79" t="s">
        <v>13</v>
      </c>
      <c r="C42" s="20">
        <v>43</v>
      </c>
      <c r="D42" s="20" t="s">
        <v>28</v>
      </c>
      <c r="E42" s="19" t="s">
        <v>24</v>
      </c>
      <c r="F42" s="47">
        <v>129.1</v>
      </c>
      <c r="G42" s="35">
        <v>124.99</v>
      </c>
      <c r="H42" s="35">
        <f t="shared" si="6"/>
        <v>9.37425</v>
      </c>
      <c r="I42" s="61">
        <v>4</v>
      </c>
      <c r="J42" s="61">
        <f>((F42-G42)/G42)*100</f>
        <v>3.2882630610448835</v>
      </c>
      <c r="K42" s="83">
        <f t="shared" ref="K42:K64" si="13">(F42-G42)/H42</f>
        <v>0.43843507480598443</v>
      </c>
      <c r="M42" s="17" t="s">
        <v>25</v>
      </c>
      <c r="N42" s="79" t="s">
        <v>13</v>
      </c>
      <c r="O42" s="20">
        <v>43</v>
      </c>
      <c r="P42" s="20" t="s">
        <v>28</v>
      </c>
      <c r="Q42" s="19" t="s">
        <v>24</v>
      </c>
      <c r="R42" s="89">
        <f t="shared" ref="R42:R45" si="14">ROUND(F42,0)</f>
        <v>129</v>
      </c>
      <c r="S42" s="35">
        <v>126.8</v>
      </c>
      <c r="T42" s="35">
        <v>2.8809999999999998</v>
      </c>
      <c r="U42" s="19">
        <v>1</v>
      </c>
      <c r="V42" s="61">
        <f t="shared" si="10"/>
        <v>1.7350157728706648</v>
      </c>
      <c r="W42" s="95">
        <f t="shared" si="11"/>
        <v>0.76362374175633563</v>
      </c>
    </row>
    <row r="43" spans="1:23" x14ac:dyDescent="0.25">
      <c r="A43" s="17" t="s">
        <v>12</v>
      </c>
      <c r="B43" s="79" t="s">
        <v>13</v>
      </c>
      <c r="C43" s="20">
        <v>44</v>
      </c>
      <c r="D43" s="20" t="s">
        <v>28</v>
      </c>
      <c r="E43" s="19" t="s">
        <v>24</v>
      </c>
      <c r="F43" s="47">
        <v>182.6</v>
      </c>
      <c r="G43" s="35">
        <v>177.4</v>
      </c>
      <c r="H43" s="35">
        <f t="shared" si="6"/>
        <v>13.305</v>
      </c>
      <c r="I43" s="61">
        <v>4</v>
      </c>
      <c r="J43" s="61">
        <f t="shared" ref="J43:J64" si="15">((F43-G43)/G43)*100</f>
        <v>2.9312288613303208</v>
      </c>
      <c r="K43" s="83">
        <f t="shared" si="13"/>
        <v>0.39083051484404274</v>
      </c>
      <c r="M43" s="17" t="s">
        <v>20</v>
      </c>
      <c r="N43" s="79" t="s">
        <v>13</v>
      </c>
      <c r="O43" s="20">
        <v>44</v>
      </c>
      <c r="P43" s="20" t="s">
        <v>28</v>
      </c>
      <c r="Q43" s="19" t="s">
        <v>24</v>
      </c>
      <c r="R43" s="89">
        <f t="shared" si="14"/>
        <v>183</v>
      </c>
      <c r="S43" s="35">
        <v>178.3</v>
      </c>
      <c r="T43" s="35">
        <v>3.996</v>
      </c>
      <c r="U43" s="19">
        <v>1</v>
      </c>
      <c r="V43" s="61">
        <f t="shared" si="10"/>
        <v>2.6360067302299428</v>
      </c>
      <c r="W43" s="95">
        <f t="shared" si="11"/>
        <v>1.1761761761761733</v>
      </c>
    </row>
    <row r="44" spans="1:23" x14ac:dyDescent="0.25">
      <c r="A44" s="17" t="s">
        <v>27</v>
      </c>
      <c r="B44" s="79" t="s">
        <v>13</v>
      </c>
      <c r="C44" s="20">
        <v>45</v>
      </c>
      <c r="D44" s="20" t="s">
        <v>28</v>
      </c>
      <c r="E44" s="19" t="s">
        <v>24</v>
      </c>
      <c r="F44" s="47">
        <v>107.3</v>
      </c>
      <c r="G44" s="35">
        <v>104.15</v>
      </c>
      <c r="H44" s="35">
        <f t="shared" si="6"/>
        <v>7.8112500000000002</v>
      </c>
      <c r="I44" s="61">
        <v>4</v>
      </c>
      <c r="J44" s="61">
        <f t="shared" si="15"/>
        <v>3.0244839174267799</v>
      </c>
      <c r="K44" s="83">
        <f t="shared" si="13"/>
        <v>0.40326452232357068</v>
      </c>
      <c r="M44" s="17" t="s">
        <v>17</v>
      </c>
      <c r="N44" s="79" t="s">
        <v>13</v>
      </c>
      <c r="O44" s="20">
        <v>45</v>
      </c>
      <c r="P44" s="20" t="s">
        <v>28</v>
      </c>
      <c r="Q44" s="19" t="s">
        <v>24</v>
      </c>
      <c r="R44" s="89">
        <f t="shared" si="14"/>
        <v>107</v>
      </c>
      <c r="S44" s="35">
        <v>105.6</v>
      </c>
      <c r="T44" s="35">
        <v>1.27</v>
      </c>
      <c r="U44" s="19">
        <v>1</v>
      </c>
      <c r="V44" s="61">
        <f t="shared" si="10"/>
        <v>1.3257575757575812</v>
      </c>
      <c r="W44" s="95">
        <f t="shared" si="11"/>
        <v>1.1023622047244139</v>
      </c>
    </row>
    <row r="45" spans="1:23" x14ac:dyDescent="0.25">
      <c r="A45" s="17" t="s">
        <v>16</v>
      </c>
      <c r="B45" s="79" t="s">
        <v>13</v>
      </c>
      <c r="C45" s="20">
        <v>46</v>
      </c>
      <c r="D45" s="20" t="s">
        <v>26</v>
      </c>
      <c r="E45" s="19" t="s">
        <v>24</v>
      </c>
      <c r="F45" s="47">
        <v>103.6</v>
      </c>
      <c r="G45" s="35">
        <v>103.73</v>
      </c>
      <c r="H45" s="35">
        <f t="shared" si="6"/>
        <v>7.7797499999999999</v>
      </c>
      <c r="I45" s="61">
        <v>4</v>
      </c>
      <c r="J45" s="61">
        <f t="shared" si="15"/>
        <v>-0.12532536392558533</v>
      </c>
      <c r="K45" s="83">
        <f t="shared" si="13"/>
        <v>-1.6710048523411378E-2</v>
      </c>
      <c r="M45" s="17" t="s">
        <v>22</v>
      </c>
      <c r="N45" s="79" t="s">
        <v>13</v>
      </c>
      <c r="O45" s="20">
        <v>46</v>
      </c>
      <c r="P45" s="20" t="s">
        <v>26</v>
      </c>
      <c r="Q45" s="19" t="s">
        <v>24</v>
      </c>
      <c r="R45" s="89">
        <f t="shared" si="14"/>
        <v>104</v>
      </c>
      <c r="S45" s="35" t="s">
        <v>95</v>
      </c>
      <c r="T45" s="35">
        <v>6.2910000000000004</v>
      </c>
      <c r="U45" s="19">
        <v>1</v>
      </c>
      <c r="V45" s="61">
        <f t="shared" si="10"/>
        <v>2.9702970297029703</v>
      </c>
      <c r="W45" s="95">
        <f t="shared" si="11"/>
        <v>0.47687172150691459</v>
      </c>
    </row>
    <row r="46" spans="1:23" x14ac:dyDescent="0.25">
      <c r="A46" s="17" t="s">
        <v>12</v>
      </c>
      <c r="B46" s="79" t="s">
        <v>13</v>
      </c>
      <c r="C46" s="20">
        <v>47</v>
      </c>
      <c r="D46" s="20" t="s">
        <v>26</v>
      </c>
      <c r="E46" s="19" t="s">
        <v>24</v>
      </c>
      <c r="F46" s="47">
        <v>75.099999999999994</v>
      </c>
      <c r="G46" s="35">
        <v>76.290000000000006</v>
      </c>
      <c r="H46" s="35">
        <f t="shared" si="6"/>
        <v>5.7217500000000001</v>
      </c>
      <c r="I46" s="61">
        <v>4</v>
      </c>
      <c r="J46" s="61">
        <f t="shared" si="15"/>
        <v>-1.5598374623148668</v>
      </c>
      <c r="K46" s="83">
        <f t="shared" si="13"/>
        <v>-0.2079783283086489</v>
      </c>
      <c r="M46" s="17" t="s">
        <v>16</v>
      </c>
      <c r="N46" s="79" t="s">
        <v>13</v>
      </c>
      <c r="O46" s="20">
        <v>47</v>
      </c>
      <c r="P46" s="20" t="s">
        <v>26</v>
      </c>
      <c r="Q46" s="19" t="s">
        <v>24</v>
      </c>
      <c r="R46" s="89">
        <f t="shared" ref="R46:R64" si="16">F46</f>
        <v>75.099999999999994</v>
      </c>
      <c r="S46" s="35">
        <v>71.95</v>
      </c>
      <c r="T46" s="35">
        <v>6.899</v>
      </c>
      <c r="U46" s="19">
        <v>1</v>
      </c>
      <c r="V46" s="61">
        <f t="shared" si="10"/>
        <v>4.3780403057678825</v>
      </c>
      <c r="W46" s="95">
        <f t="shared" si="11"/>
        <v>0.45658791129149029</v>
      </c>
    </row>
    <row r="47" spans="1:23" x14ac:dyDescent="0.25">
      <c r="A47" s="17" t="s">
        <v>21</v>
      </c>
      <c r="B47" s="79" t="s">
        <v>13</v>
      </c>
      <c r="C47" s="20">
        <v>48</v>
      </c>
      <c r="D47" s="20" t="s">
        <v>26</v>
      </c>
      <c r="E47" s="19" t="s">
        <v>24</v>
      </c>
      <c r="F47" s="47">
        <v>61.3</v>
      </c>
      <c r="G47" s="35">
        <v>58.74</v>
      </c>
      <c r="H47" s="35">
        <f t="shared" si="6"/>
        <v>4.4055</v>
      </c>
      <c r="I47" s="61">
        <v>4</v>
      </c>
      <c r="J47" s="61">
        <f t="shared" si="15"/>
        <v>4.3581886278515407</v>
      </c>
      <c r="K47" s="83">
        <f t="shared" si="13"/>
        <v>0.58109181704687218</v>
      </c>
      <c r="M47" s="17" t="s">
        <v>27</v>
      </c>
      <c r="N47" s="79" t="s">
        <v>13</v>
      </c>
      <c r="O47" s="20">
        <v>48</v>
      </c>
      <c r="P47" s="20" t="s">
        <v>26</v>
      </c>
      <c r="Q47" s="19" t="s">
        <v>24</v>
      </c>
      <c r="R47" s="89">
        <f t="shared" si="16"/>
        <v>61.3</v>
      </c>
      <c r="S47" s="35">
        <v>57.27</v>
      </c>
      <c r="T47" s="35">
        <v>6.63</v>
      </c>
      <c r="U47" s="19">
        <v>1</v>
      </c>
      <c r="V47" s="61">
        <f t="shared" si="10"/>
        <v>7.0368430242709863</v>
      </c>
      <c r="W47" s="95">
        <f t="shared" si="11"/>
        <v>0.60784313725490102</v>
      </c>
    </row>
    <row r="48" spans="1:23" x14ac:dyDescent="0.25">
      <c r="A48" s="17" t="s">
        <v>20</v>
      </c>
      <c r="B48" s="79" t="s">
        <v>13</v>
      </c>
      <c r="C48" s="20">
        <v>49</v>
      </c>
      <c r="D48" s="20" t="s">
        <v>26</v>
      </c>
      <c r="E48" s="19" t="s">
        <v>24</v>
      </c>
      <c r="F48" s="47">
        <v>57.8</v>
      </c>
      <c r="G48" s="35">
        <v>59.84</v>
      </c>
      <c r="H48" s="35">
        <f t="shared" si="6"/>
        <v>4.4880000000000004</v>
      </c>
      <c r="I48" s="61">
        <v>4</v>
      </c>
      <c r="J48" s="61">
        <f t="shared" si="15"/>
        <v>-3.4090909090909194</v>
      </c>
      <c r="K48" s="83">
        <f t="shared" si="13"/>
        <v>-0.45454545454545592</v>
      </c>
      <c r="M48" s="17" t="s">
        <v>25</v>
      </c>
      <c r="N48" s="79" t="s">
        <v>13</v>
      </c>
      <c r="O48" s="20">
        <v>49</v>
      </c>
      <c r="P48" s="20" t="s">
        <v>26</v>
      </c>
      <c r="Q48" s="19" t="s">
        <v>24</v>
      </c>
      <c r="R48" s="89">
        <f t="shared" si="16"/>
        <v>57.8</v>
      </c>
      <c r="S48" s="35">
        <v>57.3</v>
      </c>
      <c r="T48" s="35">
        <v>5.7729999999999997</v>
      </c>
      <c r="U48" s="19">
        <v>1</v>
      </c>
      <c r="V48" s="61">
        <f t="shared" si="10"/>
        <v>0.87260034904013961</v>
      </c>
      <c r="W48" s="95">
        <f t="shared" si="11"/>
        <v>8.6610081413476536E-2</v>
      </c>
    </row>
    <row r="49" spans="1:23" x14ac:dyDescent="0.25">
      <c r="A49" s="17" t="s">
        <v>19</v>
      </c>
      <c r="B49" s="79" t="s">
        <v>13</v>
      </c>
      <c r="C49" s="20">
        <v>50</v>
      </c>
      <c r="D49" s="20" t="s">
        <v>26</v>
      </c>
      <c r="E49" s="19" t="s">
        <v>24</v>
      </c>
      <c r="F49" s="47">
        <v>92</v>
      </c>
      <c r="G49" s="35">
        <v>92.55</v>
      </c>
      <c r="H49" s="35">
        <f t="shared" si="6"/>
        <v>6.9412499999999993</v>
      </c>
      <c r="I49" s="19">
        <v>4</v>
      </c>
      <c r="J49" s="61">
        <f t="shared" si="15"/>
        <v>-0.59427336574824119</v>
      </c>
      <c r="K49" s="83">
        <f t="shared" si="13"/>
        <v>-7.9236448766432155E-2</v>
      </c>
      <c r="M49" s="17" t="s">
        <v>20</v>
      </c>
      <c r="N49" s="79" t="s">
        <v>13</v>
      </c>
      <c r="O49" s="20">
        <v>50</v>
      </c>
      <c r="P49" s="20" t="s">
        <v>26</v>
      </c>
      <c r="Q49" s="19" t="s">
        <v>24</v>
      </c>
      <c r="R49" s="89">
        <f t="shared" si="16"/>
        <v>92</v>
      </c>
      <c r="S49" s="35">
        <v>92.93</v>
      </c>
      <c r="T49" s="35">
        <v>6.3570000000000002</v>
      </c>
      <c r="U49" s="19">
        <v>1</v>
      </c>
      <c r="V49" s="61">
        <f t="shared" si="10"/>
        <v>-1.0007532551382834</v>
      </c>
      <c r="W49" s="95">
        <f t="shared" si="11"/>
        <v>-0.14629542236904308</v>
      </c>
    </row>
    <row r="50" spans="1:23" x14ac:dyDescent="0.25">
      <c r="A50" s="17" t="s">
        <v>22</v>
      </c>
      <c r="B50" s="79" t="s">
        <v>13</v>
      </c>
      <c r="C50" s="20">
        <v>51</v>
      </c>
      <c r="D50" s="20" t="s">
        <v>23</v>
      </c>
      <c r="E50" s="19" t="s">
        <v>24</v>
      </c>
      <c r="F50" s="47">
        <v>128.9</v>
      </c>
      <c r="G50" s="35">
        <v>129</v>
      </c>
      <c r="H50" s="35">
        <f t="shared" si="6"/>
        <v>9.6749999999999989</v>
      </c>
      <c r="I50" s="19">
        <v>4</v>
      </c>
      <c r="J50" s="61">
        <f t="shared" si="15"/>
        <v>-7.751937984495684E-2</v>
      </c>
      <c r="K50" s="83">
        <f t="shared" si="13"/>
        <v>-1.0335917312660913E-2</v>
      </c>
      <c r="M50" s="17" t="s">
        <v>12</v>
      </c>
      <c r="N50" s="79" t="s">
        <v>13</v>
      </c>
      <c r="O50" s="20">
        <v>51</v>
      </c>
      <c r="P50" s="20" t="s">
        <v>23</v>
      </c>
      <c r="Q50" s="19" t="s">
        <v>24</v>
      </c>
      <c r="R50" s="89">
        <f t="shared" ref="R50:R53" si="17">ROUND(F50,0)</f>
        <v>129</v>
      </c>
      <c r="S50" s="35">
        <v>124.7</v>
      </c>
      <c r="T50" s="35">
        <v>3.73</v>
      </c>
      <c r="U50" s="19">
        <v>1</v>
      </c>
      <c r="V50" s="61">
        <f t="shared" si="10"/>
        <v>3.4482758620689635</v>
      </c>
      <c r="W50" s="95">
        <f t="shared" si="11"/>
        <v>1.152815013404825</v>
      </c>
    </row>
    <row r="51" spans="1:23" x14ac:dyDescent="0.25">
      <c r="A51" s="17" t="s">
        <v>16</v>
      </c>
      <c r="B51" s="79" t="s">
        <v>13</v>
      </c>
      <c r="C51" s="20">
        <v>52</v>
      </c>
      <c r="D51" s="20" t="s">
        <v>23</v>
      </c>
      <c r="E51" s="19" t="s">
        <v>24</v>
      </c>
      <c r="F51" s="47">
        <v>238.7</v>
      </c>
      <c r="G51" s="35">
        <v>240.33</v>
      </c>
      <c r="H51" s="35">
        <f t="shared" si="6"/>
        <v>18.024750000000001</v>
      </c>
      <c r="I51" s="19">
        <v>4</v>
      </c>
      <c r="J51" s="61">
        <f t="shared" si="15"/>
        <v>-0.67823409478634544</v>
      </c>
      <c r="K51" s="83">
        <f t="shared" si="13"/>
        <v>-9.0431212638179381E-2</v>
      </c>
      <c r="M51" s="17" t="s">
        <v>27</v>
      </c>
      <c r="N51" s="79" t="s">
        <v>13</v>
      </c>
      <c r="O51" s="20">
        <v>52</v>
      </c>
      <c r="P51" s="20" t="s">
        <v>23</v>
      </c>
      <c r="Q51" s="19" t="s">
        <v>24</v>
      </c>
      <c r="R51" s="89">
        <f t="shared" si="17"/>
        <v>239</v>
      </c>
      <c r="S51" s="35">
        <v>229.4</v>
      </c>
      <c r="T51" s="35">
        <v>11.3</v>
      </c>
      <c r="U51" s="19">
        <v>1</v>
      </c>
      <c r="V51" s="61">
        <f t="shared" si="10"/>
        <v>4.1848299912816014</v>
      </c>
      <c r="W51" s="95">
        <f t="shared" si="11"/>
        <v>0.84955752212389324</v>
      </c>
    </row>
    <row r="52" spans="1:23" x14ac:dyDescent="0.25">
      <c r="A52" s="17" t="s">
        <v>12</v>
      </c>
      <c r="B52" s="79" t="s">
        <v>13</v>
      </c>
      <c r="C52" s="20">
        <v>53</v>
      </c>
      <c r="D52" s="20" t="s">
        <v>23</v>
      </c>
      <c r="E52" s="19" t="s">
        <v>24</v>
      </c>
      <c r="F52" s="47">
        <v>192.8</v>
      </c>
      <c r="G52" s="35">
        <v>195.05</v>
      </c>
      <c r="H52" s="35">
        <f t="shared" si="6"/>
        <v>14.62875</v>
      </c>
      <c r="I52" s="19">
        <v>4</v>
      </c>
      <c r="J52" s="61">
        <f t="shared" si="15"/>
        <v>-1.1535503716995641</v>
      </c>
      <c r="K52" s="83">
        <f t="shared" si="13"/>
        <v>-0.15380671622660855</v>
      </c>
      <c r="M52" s="17" t="s">
        <v>21</v>
      </c>
      <c r="N52" s="79" t="s">
        <v>13</v>
      </c>
      <c r="O52" s="20">
        <v>53</v>
      </c>
      <c r="P52" s="20" t="s">
        <v>23</v>
      </c>
      <c r="Q52" s="19" t="s">
        <v>24</v>
      </c>
      <c r="R52" s="89">
        <f t="shared" si="17"/>
        <v>193</v>
      </c>
      <c r="S52" s="35">
        <v>187.4</v>
      </c>
      <c r="T52" s="35">
        <v>6.8689999999999998</v>
      </c>
      <c r="U52" s="19">
        <v>1</v>
      </c>
      <c r="V52" s="61">
        <f t="shared" si="10"/>
        <v>2.9882604055496231</v>
      </c>
      <c r="W52" s="95">
        <f t="shared" si="11"/>
        <v>0.81525695152132693</v>
      </c>
    </row>
    <row r="53" spans="1:23" x14ac:dyDescent="0.25">
      <c r="A53" s="17" t="s">
        <v>21</v>
      </c>
      <c r="B53" s="79" t="s">
        <v>13</v>
      </c>
      <c r="C53" s="20">
        <v>54</v>
      </c>
      <c r="D53" s="20" t="s">
        <v>23</v>
      </c>
      <c r="E53" s="19" t="s">
        <v>24</v>
      </c>
      <c r="F53" s="47">
        <v>124.9</v>
      </c>
      <c r="G53" s="35">
        <v>125.34</v>
      </c>
      <c r="H53" s="35">
        <f t="shared" si="6"/>
        <v>9.4004999999999992</v>
      </c>
      <c r="I53" s="19">
        <v>4</v>
      </c>
      <c r="J53" s="61">
        <f t="shared" si="15"/>
        <v>-0.35104515717248902</v>
      </c>
      <c r="K53" s="83">
        <f t="shared" si="13"/>
        <v>-4.6806020956331872E-2</v>
      </c>
      <c r="M53" s="17" t="s">
        <v>25</v>
      </c>
      <c r="N53" s="79" t="s">
        <v>13</v>
      </c>
      <c r="O53" s="20">
        <v>54</v>
      </c>
      <c r="P53" s="20" t="s">
        <v>23</v>
      </c>
      <c r="Q53" s="19" t="s">
        <v>24</v>
      </c>
      <c r="R53" s="89">
        <f t="shared" si="17"/>
        <v>125</v>
      </c>
      <c r="S53" s="35">
        <v>119.2</v>
      </c>
      <c r="T53" s="35">
        <v>6.4969999999999999</v>
      </c>
      <c r="U53" s="19">
        <v>1</v>
      </c>
      <c r="V53" s="61">
        <f t="shared" si="10"/>
        <v>4.8657718120805349</v>
      </c>
      <c r="W53" s="95">
        <f t="shared" si="11"/>
        <v>0.89271971679236528</v>
      </c>
    </row>
    <row r="54" spans="1:23" x14ac:dyDescent="0.25">
      <c r="A54" s="17" t="s">
        <v>25</v>
      </c>
      <c r="B54" s="79" t="s">
        <v>13</v>
      </c>
      <c r="C54" s="20">
        <v>55</v>
      </c>
      <c r="D54" s="20" t="s">
        <v>23</v>
      </c>
      <c r="E54" s="19" t="s">
        <v>24</v>
      </c>
      <c r="F54" s="47">
        <v>88</v>
      </c>
      <c r="G54" s="35">
        <v>88.45</v>
      </c>
      <c r="H54" s="35">
        <f t="shared" si="6"/>
        <v>6.63375</v>
      </c>
      <c r="I54" s="19">
        <v>4</v>
      </c>
      <c r="J54" s="61">
        <f t="shared" si="15"/>
        <v>-0.50876201243640795</v>
      </c>
      <c r="K54" s="83">
        <f t="shared" si="13"/>
        <v>-6.7834934991521059E-2</v>
      </c>
      <c r="M54" s="17" t="s">
        <v>20</v>
      </c>
      <c r="N54" s="79" t="s">
        <v>13</v>
      </c>
      <c r="O54" s="20">
        <v>55</v>
      </c>
      <c r="P54" s="20" t="s">
        <v>23</v>
      </c>
      <c r="Q54" s="19" t="s">
        <v>24</v>
      </c>
      <c r="R54" s="89">
        <f t="shared" si="16"/>
        <v>88</v>
      </c>
      <c r="S54" s="35">
        <v>85.48</v>
      </c>
      <c r="T54" s="35">
        <v>2.859</v>
      </c>
      <c r="U54" s="19">
        <v>1</v>
      </c>
      <c r="V54" s="61">
        <f t="shared" si="10"/>
        <v>2.9480580252690638</v>
      </c>
      <c r="W54" s="95">
        <f t="shared" si="11"/>
        <v>0.88142707240293672</v>
      </c>
    </row>
    <row r="55" spans="1:23" x14ac:dyDescent="0.25">
      <c r="A55" s="17" t="s">
        <v>17</v>
      </c>
      <c r="B55" s="79" t="s">
        <v>13</v>
      </c>
      <c r="C55" s="20">
        <v>56</v>
      </c>
      <c r="D55" s="20" t="s">
        <v>23</v>
      </c>
      <c r="E55" s="19" t="s">
        <v>24</v>
      </c>
      <c r="F55" s="47">
        <v>55.4</v>
      </c>
      <c r="G55" s="35">
        <v>56.52</v>
      </c>
      <c r="H55" s="35">
        <f t="shared" si="6"/>
        <v>4.2389999999999999</v>
      </c>
      <c r="I55" s="19">
        <v>4</v>
      </c>
      <c r="J55" s="61">
        <f t="shared" si="15"/>
        <v>-1.9815994338287413</v>
      </c>
      <c r="K55" s="83">
        <f t="shared" si="13"/>
        <v>-0.26421325784383215</v>
      </c>
      <c r="M55" s="17" t="s">
        <v>19</v>
      </c>
      <c r="N55" s="79" t="s">
        <v>13</v>
      </c>
      <c r="O55" s="20">
        <v>56</v>
      </c>
      <c r="P55" s="20" t="s">
        <v>23</v>
      </c>
      <c r="Q55" s="19" t="s">
        <v>24</v>
      </c>
      <c r="R55" s="89">
        <f t="shared" si="16"/>
        <v>55.4</v>
      </c>
      <c r="S55" s="35">
        <v>51.94</v>
      </c>
      <c r="T55" s="35">
        <v>4.6479999999999997</v>
      </c>
      <c r="U55" s="19">
        <v>1</v>
      </c>
      <c r="V55" s="61">
        <f>((R55-S55)/S55)*100</f>
        <v>6.6615325375433212</v>
      </c>
      <c r="W55" s="95">
        <f>(R55-S55)/T55</f>
        <v>0.74440619621342541</v>
      </c>
    </row>
    <row r="56" spans="1:23" x14ac:dyDescent="0.25">
      <c r="A56" s="17" t="s">
        <v>22</v>
      </c>
      <c r="B56" s="79" t="s">
        <v>13</v>
      </c>
      <c r="C56" s="20">
        <v>57</v>
      </c>
      <c r="D56" s="20" t="s">
        <v>18</v>
      </c>
      <c r="E56" s="19" t="s">
        <v>15</v>
      </c>
      <c r="F56" s="47">
        <v>12.9</v>
      </c>
      <c r="G56" s="35">
        <v>12.93</v>
      </c>
      <c r="H56" s="19" t="s">
        <v>94</v>
      </c>
      <c r="I56" s="19">
        <v>4</v>
      </c>
      <c r="J56" s="35">
        <f>((F56-G56))</f>
        <v>-2.9999999999999361E-2</v>
      </c>
      <c r="K56" s="83">
        <f t="shared" si="13"/>
        <v>-0.19999999999999574</v>
      </c>
      <c r="M56" s="17" t="s">
        <v>22</v>
      </c>
      <c r="N56" s="79" t="s">
        <v>13</v>
      </c>
      <c r="O56" s="20">
        <v>57</v>
      </c>
      <c r="P56" s="20" t="s">
        <v>18</v>
      </c>
      <c r="Q56" s="19" t="s">
        <v>15</v>
      </c>
      <c r="R56" s="35">
        <f t="shared" si="16"/>
        <v>12.9</v>
      </c>
      <c r="S56" s="35">
        <v>12.91500000053485</v>
      </c>
      <c r="T56" s="35">
        <v>6.8558910440451662E-2</v>
      </c>
      <c r="U56" s="19" t="s">
        <v>76</v>
      </c>
      <c r="V56" s="35">
        <f>S56-R56</f>
        <v>1.5000000534849178E-2</v>
      </c>
      <c r="W56" s="95">
        <f t="shared" ref="W56:W62" si="18">(R56-S56)/T56</f>
        <v>-0.2187899492346477</v>
      </c>
    </row>
    <row r="57" spans="1:23" x14ac:dyDescent="0.25">
      <c r="A57" s="17" t="s">
        <v>16</v>
      </c>
      <c r="B57" s="79" t="s">
        <v>13</v>
      </c>
      <c r="C57" s="20">
        <v>58</v>
      </c>
      <c r="D57" s="20" t="s">
        <v>18</v>
      </c>
      <c r="E57" s="19" t="s">
        <v>15</v>
      </c>
      <c r="F57" s="47">
        <v>12.08</v>
      </c>
      <c r="G57" s="35">
        <v>12.06</v>
      </c>
      <c r="H57" s="19" t="s">
        <v>94</v>
      </c>
      <c r="I57" s="19">
        <v>4</v>
      </c>
      <c r="J57" s="35">
        <f t="shared" ref="J57:J62" si="19">((F57-G57))</f>
        <v>1.9999999999999574E-2</v>
      </c>
      <c r="K57" s="83">
        <f t="shared" si="13"/>
        <v>0.1333333333333305</v>
      </c>
      <c r="M57" s="17" t="s">
        <v>16</v>
      </c>
      <c r="N57" s="79" t="s">
        <v>13</v>
      </c>
      <c r="O57" s="20">
        <v>58</v>
      </c>
      <c r="P57" s="20" t="s">
        <v>18</v>
      </c>
      <c r="Q57" s="19" t="s">
        <v>15</v>
      </c>
      <c r="R57" s="35">
        <f t="shared" si="16"/>
        <v>12.08</v>
      </c>
      <c r="S57" s="35">
        <v>12.052500000265804</v>
      </c>
      <c r="T57" s="35">
        <v>6.8686136992674354E-2</v>
      </c>
      <c r="U57" s="19" t="s">
        <v>76</v>
      </c>
      <c r="V57" s="35">
        <f t="shared" ref="V57:V62" si="20">S57-R57</f>
        <v>-2.7499999734196479E-2</v>
      </c>
      <c r="W57" s="95">
        <f t="shared" si="18"/>
        <v>0.40037190819348978</v>
      </c>
    </row>
    <row r="58" spans="1:23" x14ac:dyDescent="0.25">
      <c r="A58" s="17" t="s">
        <v>12</v>
      </c>
      <c r="B58" s="79" t="s">
        <v>13</v>
      </c>
      <c r="C58" s="20">
        <v>59</v>
      </c>
      <c r="D58" s="20" t="s">
        <v>18</v>
      </c>
      <c r="E58" s="19" t="s">
        <v>15</v>
      </c>
      <c r="F58" s="48">
        <v>7.92</v>
      </c>
      <c r="G58" s="35">
        <v>7.92</v>
      </c>
      <c r="H58" s="19" t="s">
        <v>94</v>
      </c>
      <c r="I58" s="61">
        <v>4</v>
      </c>
      <c r="J58" s="35">
        <f t="shared" si="19"/>
        <v>0</v>
      </c>
      <c r="K58" s="83">
        <f t="shared" si="13"/>
        <v>0</v>
      </c>
      <c r="M58" s="17" t="s">
        <v>12</v>
      </c>
      <c r="N58" s="79" t="s">
        <v>13</v>
      </c>
      <c r="O58" s="20">
        <v>59</v>
      </c>
      <c r="P58" s="20" t="s">
        <v>18</v>
      </c>
      <c r="Q58" s="19" t="s">
        <v>15</v>
      </c>
      <c r="R58" s="35">
        <f t="shared" si="16"/>
        <v>7.92</v>
      </c>
      <c r="S58" s="35">
        <v>7.9155597813592111</v>
      </c>
      <c r="T58" s="84">
        <v>4.3701952445839201E-2</v>
      </c>
      <c r="U58" s="19" t="s">
        <v>76</v>
      </c>
      <c r="V58" s="35">
        <f t="shared" si="20"/>
        <v>-4.4402186407888067E-3</v>
      </c>
      <c r="W58" s="95">
        <f t="shared" si="18"/>
        <v>0.10160229445793453</v>
      </c>
    </row>
    <row r="59" spans="1:23" x14ac:dyDescent="0.25">
      <c r="A59" s="17" t="s">
        <v>21</v>
      </c>
      <c r="B59" s="79" t="s">
        <v>13</v>
      </c>
      <c r="C59" s="20">
        <v>60</v>
      </c>
      <c r="D59" s="20" t="s">
        <v>18</v>
      </c>
      <c r="E59" s="19" t="s">
        <v>15</v>
      </c>
      <c r="F59" s="48">
        <v>5.5</v>
      </c>
      <c r="G59" s="35">
        <v>5.51</v>
      </c>
      <c r="H59" s="19" t="s">
        <v>94</v>
      </c>
      <c r="I59" s="61">
        <v>4</v>
      </c>
      <c r="J59" s="35">
        <f t="shared" si="19"/>
        <v>-9.9999999999997868E-3</v>
      </c>
      <c r="K59" s="83">
        <f t="shared" si="13"/>
        <v>-6.666666666666525E-2</v>
      </c>
      <c r="M59" s="17" t="s">
        <v>21</v>
      </c>
      <c r="N59" s="79" t="s">
        <v>13</v>
      </c>
      <c r="O59" s="20">
        <v>61</v>
      </c>
      <c r="P59" s="20" t="s">
        <v>18</v>
      </c>
      <c r="Q59" s="19" t="s">
        <v>15</v>
      </c>
      <c r="R59" s="35">
        <f t="shared" si="16"/>
        <v>5.5</v>
      </c>
      <c r="S59" s="35">
        <v>5.4888888969374996</v>
      </c>
      <c r="T59" s="84">
        <v>3.1478412445673939E-2</v>
      </c>
      <c r="U59" s="19" t="s">
        <v>76</v>
      </c>
      <c r="V59" s="35">
        <f t="shared" si="20"/>
        <v>-1.1111103062500405E-2</v>
      </c>
      <c r="W59" s="95">
        <f t="shared" si="18"/>
        <v>0.35297533132193892</v>
      </c>
    </row>
    <row r="60" spans="1:23" x14ac:dyDescent="0.25">
      <c r="A60" s="17" t="s">
        <v>20</v>
      </c>
      <c r="B60" s="79" t="s">
        <v>13</v>
      </c>
      <c r="C60" s="20">
        <v>61</v>
      </c>
      <c r="D60" s="20" t="s">
        <v>18</v>
      </c>
      <c r="E60" s="19" t="s">
        <v>15</v>
      </c>
      <c r="F60" s="48">
        <v>16.489999999999998</v>
      </c>
      <c r="G60" s="35">
        <v>16.399999999999999</v>
      </c>
      <c r="H60" s="19" t="s">
        <v>94</v>
      </c>
      <c r="I60" s="61">
        <v>4</v>
      </c>
      <c r="J60" s="35">
        <f t="shared" si="19"/>
        <v>8.9999999999999858E-2</v>
      </c>
      <c r="K60" s="83">
        <f t="shared" si="13"/>
        <v>0.59999999999999909</v>
      </c>
      <c r="M60" s="17" t="s">
        <v>20</v>
      </c>
      <c r="N60" s="79" t="s">
        <v>13</v>
      </c>
      <c r="O60" s="20">
        <v>63</v>
      </c>
      <c r="P60" s="20" t="s">
        <v>18</v>
      </c>
      <c r="Q60" s="19" t="s">
        <v>15</v>
      </c>
      <c r="R60" s="35">
        <f t="shared" si="16"/>
        <v>16.489999999999998</v>
      </c>
      <c r="S60" s="35">
        <v>16.417221666225021</v>
      </c>
      <c r="T60" s="84">
        <v>6.8585168139837144E-2</v>
      </c>
      <c r="U60" s="19" t="s">
        <v>76</v>
      </c>
      <c r="V60" s="35">
        <f t="shared" si="20"/>
        <v>-7.2778333774977E-2</v>
      </c>
      <c r="W60" s="95">
        <f t="shared" si="18"/>
        <v>1.0611380820207437</v>
      </c>
    </row>
    <row r="61" spans="1:23" x14ac:dyDescent="0.25">
      <c r="A61" s="17" t="s">
        <v>19</v>
      </c>
      <c r="B61" s="79" t="s">
        <v>13</v>
      </c>
      <c r="C61" s="20">
        <v>62</v>
      </c>
      <c r="D61" s="20" t="s">
        <v>18</v>
      </c>
      <c r="E61" s="19" t="s">
        <v>15</v>
      </c>
      <c r="F61" s="48">
        <v>20.95</v>
      </c>
      <c r="G61" s="35">
        <v>20.94</v>
      </c>
      <c r="H61" s="19" t="s">
        <v>94</v>
      </c>
      <c r="I61" s="61">
        <v>4</v>
      </c>
      <c r="J61" s="35">
        <f t="shared" si="19"/>
        <v>9.9999999999980105E-3</v>
      </c>
      <c r="K61" s="83">
        <f t="shared" si="13"/>
        <v>6.6666666666653412E-2</v>
      </c>
      <c r="M61" s="17" t="s">
        <v>19</v>
      </c>
      <c r="N61" s="79" t="s">
        <v>13</v>
      </c>
      <c r="O61" s="20">
        <v>64</v>
      </c>
      <c r="P61" s="20" t="s">
        <v>18</v>
      </c>
      <c r="Q61" s="19" t="s">
        <v>15</v>
      </c>
      <c r="R61" s="35">
        <f t="shared" si="16"/>
        <v>20.95</v>
      </c>
      <c r="S61" s="35">
        <v>20.943459289312514</v>
      </c>
      <c r="T61" s="84">
        <v>8.5967415154817997E-2</v>
      </c>
      <c r="U61" s="19" t="s">
        <v>76</v>
      </c>
      <c r="V61" s="35">
        <f t="shared" si="20"/>
        <v>-6.540710687485074E-3</v>
      </c>
      <c r="W61" s="95">
        <f t="shared" si="18"/>
        <v>7.6083603022214438E-2</v>
      </c>
    </row>
    <row r="62" spans="1:23" x14ac:dyDescent="0.25">
      <c r="A62" s="17" t="s">
        <v>17</v>
      </c>
      <c r="B62" s="79" t="s">
        <v>13</v>
      </c>
      <c r="C62" s="20">
        <v>63</v>
      </c>
      <c r="D62" s="20" t="s">
        <v>18</v>
      </c>
      <c r="E62" s="19" t="s">
        <v>15</v>
      </c>
      <c r="F62" s="48">
        <v>15.9</v>
      </c>
      <c r="G62" s="35">
        <v>15.86</v>
      </c>
      <c r="H62" s="19" t="s">
        <v>94</v>
      </c>
      <c r="I62" s="61">
        <v>4</v>
      </c>
      <c r="J62" s="35">
        <f t="shared" si="19"/>
        <v>4.0000000000000924E-2</v>
      </c>
      <c r="K62" s="83">
        <f t="shared" si="13"/>
        <v>0.26666666666667282</v>
      </c>
      <c r="M62" s="17" t="s">
        <v>17</v>
      </c>
      <c r="N62" s="79" t="s">
        <v>13</v>
      </c>
      <c r="O62" s="20">
        <v>65</v>
      </c>
      <c r="P62" s="20" t="s">
        <v>18</v>
      </c>
      <c r="Q62" s="19" t="s">
        <v>15</v>
      </c>
      <c r="R62" s="35">
        <f t="shared" si="16"/>
        <v>15.9</v>
      </c>
      <c r="S62" s="35">
        <v>15.877874048225475</v>
      </c>
      <c r="T62" s="84">
        <v>5.5964632695632982E-2</v>
      </c>
      <c r="U62" s="19" t="s">
        <v>76</v>
      </c>
      <c r="V62" s="35">
        <f t="shared" si="20"/>
        <v>-2.2125951774524921E-2</v>
      </c>
      <c r="W62" s="95">
        <f t="shared" si="18"/>
        <v>0.39535597231305419</v>
      </c>
    </row>
    <row r="63" spans="1:23" x14ac:dyDescent="0.25">
      <c r="A63" s="59" t="s">
        <v>16</v>
      </c>
      <c r="B63" s="81" t="s">
        <v>13</v>
      </c>
      <c r="C63" s="20">
        <v>64</v>
      </c>
      <c r="D63" s="60" t="s">
        <v>14</v>
      </c>
      <c r="E63" s="47" t="s">
        <v>15</v>
      </c>
      <c r="F63" s="47">
        <v>4.4000000000000004</v>
      </c>
      <c r="G63" s="35">
        <v>4.3899999999999997</v>
      </c>
      <c r="H63" s="35">
        <f t="shared" ref="H63:H64" si="21">0.075*G63</f>
        <v>0.32924999999999999</v>
      </c>
      <c r="I63" s="61">
        <v>4</v>
      </c>
      <c r="J63" s="61">
        <f t="shared" si="15"/>
        <v>0.22779043280183769</v>
      </c>
      <c r="K63" s="83">
        <f t="shared" si="13"/>
        <v>3.0372057706911693E-2</v>
      </c>
      <c r="M63" s="59" t="s">
        <v>25</v>
      </c>
      <c r="N63" s="81" t="s">
        <v>13</v>
      </c>
      <c r="O63" s="60">
        <v>66</v>
      </c>
      <c r="P63" s="60" t="s">
        <v>14</v>
      </c>
      <c r="Q63" s="47" t="s">
        <v>15</v>
      </c>
      <c r="R63" s="35">
        <f t="shared" si="16"/>
        <v>4.4000000000000004</v>
      </c>
      <c r="S63" s="48">
        <v>4.3949999999999996</v>
      </c>
      <c r="T63" s="84">
        <v>0.10349999999999999</v>
      </c>
      <c r="U63" s="90">
        <v>1</v>
      </c>
      <c r="V63" s="61">
        <f>((R63-S63)/S63)*100</f>
        <v>0.11376564277589948</v>
      </c>
      <c r="W63" s="83">
        <f>(R63-S63)/T63</f>
        <v>4.8309178743968909E-2</v>
      </c>
    </row>
    <row r="64" spans="1:23" ht="15.75" thickBot="1" x14ac:dyDescent="0.3">
      <c r="A64" s="77" t="s">
        <v>12</v>
      </c>
      <c r="B64" s="82" t="s">
        <v>13</v>
      </c>
      <c r="C64" s="93">
        <v>65</v>
      </c>
      <c r="D64" s="76" t="s">
        <v>14</v>
      </c>
      <c r="E64" s="72" t="s">
        <v>15</v>
      </c>
      <c r="F64" s="72">
        <v>3.64</v>
      </c>
      <c r="G64" s="73">
        <v>3.64</v>
      </c>
      <c r="H64" s="73">
        <f t="shared" si="21"/>
        <v>0.27300000000000002</v>
      </c>
      <c r="I64" s="74">
        <v>4</v>
      </c>
      <c r="J64" s="74">
        <f t="shared" si="15"/>
        <v>0</v>
      </c>
      <c r="K64" s="88">
        <f t="shared" si="13"/>
        <v>0</v>
      </c>
      <c r="M64" s="77" t="s">
        <v>20</v>
      </c>
      <c r="N64" s="82" t="s">
        <v>13</v>
      </c>
      <c r="O64" s="76">
        <v>66</v>
      </c>
      <c r="P64" s="76" t="s">
        <v>14</v>
      </c>
      <c r="Q64" s="72" t="s">
        <v>15</v>
      </c>
      <c r="R64" s="73">
        <f t="shared" si="16"/>
        <v>3.64</v>
      </c>
      <c r="S64" s="75">
        <v>3.67</v>
      </c>
      <c r="T64" s="73">
        <v>8.4510000000000002E-2</v>
      </c>
      <c r="U64" s="91">
        <v>1</v>
      </c>
      <c r="V64" s="74">
        <f>((R64-S64)/S64)*100</f>
        <v>-0.81743869209808739</v>
      </c>
      <c r="W64" s="88">
        <f>(R64-S64)/T64</f>
        <v>-0.35498757543485748</v>
      </c>
    </row>
    <row r="66" spans="23:23" x14ac:dyDescent="0.25">
      <c r="W66" s="9"/>
    </row>
    <row r="67" spans="23:23" x14ac:dyDescent="0.25">
      <c r="W67" s="9"/>
    </row>
    <row r="68" spans="23:23" x14ac:dyDescent="0.25">
      <c r="W68" s="9"/>
    </row>
    <row r="69" spans="23:23" x14ac:dyDescent="0.25">
      <c r="W69" s="9"/>
    </row>
    <row r="70" spans="23:23" x14ac:dyDescent="0.25">
      <c r="W70" s="9"/>
    </row>
    <row r="71" spans="23:23" x14ac:dyDescent="0.25">
      <c r="W71" s="9"/>
    </row>
    <row r="72" spans="23:23" x14ac:dyDescent="0.25">
      <c r="W72" s="9"/>
    </row>
    <row r="73" spans="23:23" x14ac:dyDescent="0.25">
      <c r="W73" s="9"/>
    </row>
    <row r="74" spans="23:23" x14ac:dyDescent="0.25">
      <c r="W74" s="9"/>
    </row>
    <row r="75" spans="23:23" x14ac:dyDescent="0.25">
      <c r="W75" s="9"/>
    </row>
  </sheetData>
  <sheetProtection algorithmName="SHA-512" hashValue="dJR53TB2VwpQpBw2yJrnsvPP1PR26kfEE8XOm7xkUPR4wU23iKT/LsvOT1mJ6da2MikcV9/4ZNXiOaAH3scwNg==" saltValue="i6Qwb43YpGyB6HuSMzMX3g==" spinCount="100000" sheet="1" objects="1" scenarios="1" selectLockedCells="1" selectUnlockedCells="1"/>
  <mergeCells count="3">
    <mergeCell ref="A2:K2"/>
    <mergeCell ref="A8:K8"/>
    <mergeCell ref="M8:W8"/>
  </mergeCells>
  <conditionalFormatting sqref="K14:K31 K41:K64">
    <cfRule type="cellIs" dxfId="98" priority="16" stopIfTrue="1" operator="between">
      <formula>-2</formula>
      <formula>2</formula>
    </cfRule>
    <cfRule type="cellIs" dxfId="97" priority="17" stopIfTrue="1" operator="between">
      <formula>-3</formula>
      <formula>3</formula>
    </cfRule>
    <cfRule type="cellIs" dxfId="96" priority="18" operator="notBetween">
      <formula>-3</formula>
      <formula>3</formula>
    </cfRule>
  </conditionalFormatting>
  <conditionalFormatting sqref="W29:W31 W63:W64 W41:W55">
    <cfRule type="cellIs" dxfId="95" priority="7" stopIfTrue="1" operator="between">
      <formula>-2</formula>
      <formula>2</formula>
    </cfRule>
    <cfRule type="cellIs" dxfId="94" priority="8" stopIfTrue="1" operator="between">
      <formula>-3</formula>
      <formula>3</formula>
    </cfRule>
    <cfRule type="cellIs" dxfId="93" priority="9" operator="notBetween">
      <formula>-3</formula>
      <formula>3</formula>
    </cfRule>
  </conditionalFormatting>
  <conditionalFormatting sqref="W56:W62">
    <cfRule type="cellIs" dxfId="92" priority="1" stopIfTrue="1" operator="between">
      <formula>-2</formula>
      <formula>2</formula>
    </cfRule>
    <cfRule type="cellIs" dxfId="91" priority="2" stopIfTrue="1" operator="between">
      <formula>-3</formula>
      <formula>3</formula>
    </cfRule>
    <cfRule type="cellIs" dxfId="9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79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591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90.4</v>
      </c>
      <c r="G14" s="55">
        <v>92.720184671222157</v>
      </c>
      <c r="H14" s="55">
        <f>G14*0.04</f>
        <v>3.7088073868488864</v>
      </c>
      <c r="I14" s="52"/>
      <c r="J14" s="56">
        <f>((F14-G14)/G14)*100</f>
        <v>-2.5023512188304275</v>
      </c>
      <c r="K14" s="94">
        <f>(F14-G14)/(G14*0.04)</f>
        <v>-0.62558780470760689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126.4</v>
      </c>
      <c r="G15" s="55">
        <v>124.6</v>
      </c>
      <c r="H15" s="55">
        <f>1</f>
        <v>1</v>
      </c>
      <c r="I15" s="52"/>
      <c r="J15" s="71">
        <f>F15-G15</f>
        <v>1.8000000000000114</v>
      </c>
      <c r="K15" s="94">
        <f>(F15-G15)/1</f>
        <v>1.8000000000000114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6.35</v>
      </c>
      <c r="G16" s="55">
        <v>6.4247986318513668</v>
      </c>
      <c r="H16" s="55">
        <f>((12.5-0.53*G16)/200)*G16</f>
        <v>0.29216311522213656</v>
      </c>
      <c r="I16" s="52"/>
      <c r="J16" s="56">
        <f t="shared" ref="J16:J30" si="0">((F16-G16)/G16)*100</f>
        <v>-1.1642175286326943</v>
      </c>
      <c r="K16" s="94">
        <f>(F16-G16)/((12.5-0.53*G16)/2/100*G16)</f>
        <v>-0.25601668367513292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6.5</v>
      </c>
      <c r="G17" s="55">
        <v>6.2825657358906106</v>
      </c>
      <c r="H17" s="55">
        <f>((12.5-0.53*G17)/200)*G17</f>
        <v>0.28806318309482831</v>
      </c>
      <c r="I17" s="52"/>
      <c r="J17" s="56">
        <f t="shared" si="0"/>
        <v>3.4609150663915194</v>
      </c>
      <c r="K17" s="94">
        <f t="shared" ref="K17" si="1">(F17-G17)/((12.5-0.53*G17)/2/100*G17)</f>
        <v>0.75481448817362962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21</v>
      </c>
      <c r="B18" s="80" t="s">
        <v>13</v>
      </c>
      <c r="C18" s="53">
        <v>5</v>
      </c>
      <c r="D18" s="53" t="s">
        <v>59</v>
      </c>
      <c r="E18" s="52" t="s">
        <v>56</v>
      </c>
      <c r="F18" s="54">
        <v>6.35</v>
      </c>
      <c r="G18" s="55">
        <v>6.4237174709464702</v>
      </c>
      <c r="H18" s="55">
        <f t="shared" ref="H18:H21" si="2">((12.5-0.53*G18)/200)*G18</f>
        <v>0.29213235464581566</v>
      </c>
      <c r="I18" s="52"/>
      <c r="J18" s="56">
        <f t="shared" ref="J18:J21" si="3">((F18-G18)/G18)*100</f>
        <v>-1.1475827086088983</v>
      </c>
      <c r="K18" s="94">
        <f t="shared" ref="K18:K21" si="4">(F18-G18)/((12.5-0.53*G18)/2/100*G18)</f>
        <v>-0.25234271306869227</v>
      </c>
      <c r="L18" s="37"/>
      <c r="M18" s="50" t="s">
        <v>21</v>
      </c>
      <c r="N18" s="80" t="s">
        <v>13</v>
      </c>
      <c r="O18" s="53">
        <v>5</v>
      </c>
      <c r="P18" s="53" t="s">
        <v>59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25</v>
      </c>
      <c r="B19" s="80" t="s">
        <v>13</v>
      </c>
      <c r="C19" s="53">
        <v>6</v>
      </c>
      <c r="D19" s="53" t="s">
        <v>58</v>
      </c>
      <c r="E19" s="52" t="s">
        <v>56</v>
      </c>
      <c r="F19" s="54">
        <v>14</v>
      </c>
      <c r="G19" s="55">
        <v>13.678413606386682</v>
      </c>
      <c r="H19" s="55">
        <f t="shared" si="2"/>
        <v>0.35908850361259914</v>
      </c>
      <c r="I19" s="52"/>
      <c r="J19" s="56">
        <f t="shared" si="3"/>
        <v>2.3510503693437355</v>
      </c>
      <c r="K19" s="94">
        <f t="shared" si="4"/>
        <v>0.89556304470348558</v>
      </c>
      <c r="L19" s="37"/>
      <c r="M19" s="50" t="s">
        <v>25</v>
      </c>
      <c r="N19" s="80" t="s">
        <v>13</v>
      </c>
      <c r="O19" s="53">
        <v>6</v>
      </c>
      <c r="P19" s="53" t="s">
        <v>58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20</v>
      </c>
      <c r="B20" s="80" t="s">
        <v>13</v>
      </c>
      <c r="C20" s="53">
        <v>7</v>
      </c>
      <c r="D20" s="53" t="s">
        <v>57</v>
      </c>
      <c r="E20" s="52" t="s">
        <v>56</v>
      </c>
      <c r="F20" s="54">
        <v>13.9</v>
      </c>
      <c r="G20" s="55">
        <v>13.660044064969307</v>
      </c>
      <c r="H20" s="55">
        <f t="shared" si="2"/>
        <v>0.35927122383978821</v>
      </c>
      <c r="I20" s="52"/>
      <c r="J20" s="56">
        <f t="shared" si="3"/>
        <v>1.7566263614482138</v>
      </c>
      <c r="K20" s="94">
        <f t="shared" si="4"/>
        <v>0.66789633877746324</v>
      </c>
      <c r="L20" s="37"/>
      <c r="M20" s="50" t="s">
        <v>20</v>
      </c>
      <c r="N20" s="80" t="s">
        <v>13</v>
      </c>
      <c r="O20" s="53">
        <v>7</v>
      </c>
      <c r="P20" s="53" t="s">
        <v>57</v>
      </c>
      <c r="Q20" s="52" t="s">
        <v>56</v>
      </c>
      <c r="R20" s="54"/>
      <c r="S20" s="55"/>
      <c r="T20" s="52"/>
      <c r="U20" s="52"/>
      <c r="V20" s="56"/>
      <c r="W20" s="58"/>
    </row>
    <row r="21" spans="1:23" x14ac:dyDescent="0.25">
      <c r="A21" s="50" t="s">
        <v>19</v>
      </c>
      <c r="B21" s="80" t="s">
        <v>13</v>
      </c>
      <c r="C21" s="53">
        <v>8</v>
      </c>
      <c r="D21" s="53" t="s">
        <v>55</v>
      </c>
      <c r="E21" s="52" t="s">
        <v>56</v>
      </c>
      <c r="F21" s="54">
        <v>13.8</v>
      </c>
      <c r="G21" s="55">
        <v>13.721949775309868</v>
      </c>
      <c r="H21" s="55">
        <f t="shared" si="2"/>
        <v>0.35864831102113137</v>
      </c>
      <c r="I21" s="52"/>
      <c r="J21" s="56">
        <f t="shared" si="3"/>
        <v>0.56879835568681003</v>
      </c>
      <c r="K21" s="94">
        <f t="shared" si="4"/>
        <v>0.21762328802806985</v>
      </c>
      <c r="L21" s="37"/>
      <c r="M21" s="50" t="s">
        <v>19</v>
      </c>
      <c r="N21" s="80" t="s">
        <v>13</v>
      </c>
      <c r="O21" s="53">
        <v>8</v>
      </c>
      <c r="P21" s="53" t="s">
        <v>55</v>
      </c>
      <c r="Q21" s="52" t="s">
        <v>56</v>
      </c>
      <c r="R21" s="54"/>
      <c r="S21" s="55"/>
      <c r="T21" s="52"/>
      <c r="U21" s="52"/>
      <c r="V21" s="56"/>
      <c r="W21" s="58"/>
    </row>
    <row r="22" spans="1:23" x14ac:dyDescent="0.25">
      <c r="A22" s="50" t="s">
        <v>17</v>
      </c>
      <c r="B22" s="80" t="s">
        <v>13</v>
      </c>
      <c r="C22" s="53">
        <v>9</v>
      </c>
      <c r="D22" s="53" t="s">
        <v>53</v>
      </c>
      <c r="E22" s="52" t="s">
        <v>54</v>
      </c>
      <c r="F22" s="54">
        <v>8.6</v>
      </c>
      <c r="G22" s="55">
        <v>8.515934401097784</v>
      </c>
      <c r="H22" s="55">
        <f>G22*0.075</f>
        <v>0.63869508008233378</v>
      </c>
      <c r="I22" s="52"/>
      <c r="J22" s="56">
        <f t="shared" si="0"/>
        <v>0.98715648738885076</v>
      </c>
      <c r="K22" s="94">
        <f>(F22-G22)/(G22*0.075)</f>
        <v>0.13162086498518011</v>
      </c>
      <c r="L22" s="37"/>
      <c r="M22" s="50" t="s">
        <v>17</v>
      </c>
      <c r="N22" s="80" t="s">
        <v>13</v>
      </c>
      <c r="O22" s="53">
        <v>9</v>
      </c>
      <c r="P22" s="53" t="s">
        <v>53</v>
      </c>
      <c r="Q22" s="52" t="s">
        <v>54</v>
      </c>
      <c r="R22" s="54"/>
      <c r="S22" s="55"/>
      <c r="T22" s="52"/>
      <c r="U22" s="52"/>
      <c r="V22" s="56"/>
      <c r="W22" s="58"/>
    </row>
    <row r="23" spans="1:23" x14ac:dyDescent="0.25">
      <c r="A23" s="17" t="s">
        <v>52</v>
      </c>
      <c r="B23" s="79" t="s">
        <v>44</v>
      </c>
      <c r="C23" s="20">
        <v>10</v>
      </c>
      <c r="D23" s="20" t="s">
        <v>45</v>
      </c>
      <c r="E23" s="19" t="s">
        <v>46</v>
      </c>
      <c r="F23" s="48">
        <v>6.8</v>
      </c>
      <c r="G23" s="48">
        <v>6.608333233337734</v>
      </c>
      <c r="H23" s="35">
        <f t="shared" ref="H23:H25" si="5">G23*0.075</f>
        <v>0.49562499250033004</v>
      </c>
      <c r="I23" s="19"/>
      <c r="J23" s="39">
        <f t="shared" si="0"/>
        <v>2.9003798672764391</v>
      </c>
      <c r="K23" s="94">
        <f>(F23-G23)/(G23*0.075)</f>
        <v>0.38671731563685857</v>
      </c>
      <c r="L23" s="37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51</v>
      </c>
      <c r="B24" s="79" t="s">
        <v>44</v>
      </c>
      <c r="C24" s="20">
        <v>11</v>
      </c>
      <c r="D24" s="20" t="s">
        <v>45</v>
      </c>
      <c r="E24" s="19" t="s">
        <v>46</v>
      </c>
      <c r="F24" s="48">
        <v>13.9</v>
      </c>
      <c r="G24" s="48">
        <v>14.182503034993928</v>
      </c>
      <c r="H24" s="35">
        <f t="shared" si="5"/>
        <v>1.0636877276245447</v>
      </c>
      <c r="I24" s="61"/>
      <c r="J24" s="39">
        <f t="shared" si="0"/>
        <v>-1.9919123887855308</v>
      </c>
      <c r="K24" s="94">
        <f t="shared" ref="K24:K25" si="6">(F24-G24)/(G24*0.075)</f>
        <v>-0.26558831850473741</v>
      </c>
      <c r="L24" s="37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50</v>
      </c>
      <c r="B25" s="79" t="s">
        <v>44</v>
      </c>
      <c r="C25" s="20">
        <v>12</v>
      </c>
      <c r="D25" s="20" t="s">
        <v>45</v>
      </c>
      <c r="E25" s="19" t="s">
        <v>46</v>
      </c>
      <c r="F25" s="48">
        <v>20.399999999999999</v>
      </c>
      <c r="G25" s="48">
        <v>19.099928429267528</v>
      </c>
      <c r="H25" s="35">
        <f t="shared" si="5"/>
        <v>1.4324946321950647</v>
      </c>
      <c r="I25" s="61"/>
      <c r="J25" s="39">
        <f t="shared" si="0"/>
        <v>6.8066829441115724</v>
      </c>
      <c r="K25" s="94">
        <f t="shared" si="6"/>
        <v>0.90755772588154293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72</v>
      </c>
      <c r="B26" s="79" t="s">
        <v>44</v>
      </c>
      <c r="C26" s="20">
        <v>13</v>
      </c>
      <c r="D26" s="20" t="s">
        <v>45</v>
      </c>
      <c r="E26" s="19" t="s">
        <v>46</v>
      </c>
      <c r="F26" s="48">
        <v>0</v>
      </c>
      <c r="G26" s="35">
        <v>0</v>
      </c>
      <c r="H26" s="35"/>
      <c r="I26" s="61"/>
      <c r="J26" s="39"/>
      <c r="K26" s="94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73</v>
      </c>
      <c r="B27" s="79" t="s">
        <v>44</v>
      </c>
      <c r="C27" s="20">
        <v>14</v>
      </c>
      <c r="D27" s="20" t="s">
        <v>45</v>
      </c>
      <c r="E27" s="19" t="s">
        <v>46</v>
      </c>
      <c r="F27" s="48">
        <v>0</v>
      </c>
      <c r="G27" s="35">
        <v>0</v>
      </c>
      <c r="H27" s="35"/>
      <c r="I27" s="61"/>
      <c r="J27" s="39"/>
      <c r="K27" s="94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49</v>
      </c>
      <c r="B28" s="79" t="s">
        <v>44</v>
      </c>
      <c r="C28" s="20">
        <v>20</v>
      </c>
      <c r="D28" s="20" t="s">
        <v>45</v>
      </c>
      <c r="E28" s="19" t="s">
        <v>46</v>
      </c>
      <c r="F28" s="48">
        <v>80.400000000000006</v>
      </c>
      <c r="G28" s="35">
        <v>86.146747209308799</v>
      </c>
      <c r="H28" s="35">
        <f>G28*0.05</f>
        <v>4.3073373604654401</v>
      </c>
      <c r="I28" s="61"/>
      <c r="J28" s="39">
        <f t="shared" si="0"/>
        <v>-6.6708812525980248</v>
      </c>
      <c r="K28" s="94">
        <f>(F28-G28)/(G28*0.05)</f>
        <v>-1.3341762505196051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48</v>
      </c>
      <c r="B29" s="79" t="s">
        <v>44</v>
      </c>
      <c r="C29" s="20">
        <v>21</v>
      </c>
      <c r="D29" s="20" t="s">
        <v>45</v>
      </c>
      <c r="E29" s="19" t="s">
        <v>46</v>
      </c>
      <c r="F29" s="48">
        <v>127.7</v>
      </c>
      <c r="G29" s="35">
        <v>130.38452092677281</v>
      </c>
      <c r="H29" s="35">
        <f t="shared" ref="H29:H30" si="7">G29*0.05</f>
        <v>6.5192260463386411</v>
      </c>
      <c r="I29" s="61"/>
      <c r="J29" s="39">
        <f t="shared" si="0"/>
        <v>-2.0589260962047011</v>
      </c>
      <c r="K29" s="94">
        <f t="shared" ref="K29:K30" si="8">(F29-G29)/(G29*0.05)</f>
        <v>-0.41178521924094019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47</v>
      </c>
      <c r="B30" s="79" t="s">
        <v>44</v>
      </c>
      <c r="C30" s="20">
        <v>22</v>
      </c>
      <c r="D30" s="20" t="s">
        <v>45</v>
      </c>
      <c r="E30" s="19" t="s">
        <v>46</v>
      </c>
      <c r="F30" s="48">
        <v>194.6</v>
      </c>
      <c r="G30" s="35">
        <v>177.83017201362387</v>
      </c>
      <c r="H30" s="35">
        <f t="shared" si="7"/>
        <v>8.8915086006811936</v>
      </c>
      <c r="I30" s="61"/>
      <c r="J30" s="39">
        <f t="shared" si="0"/>
        <v>9.4302489822094788</v>
      </c>
      <c r="K30" s="94">
        <f t="shared" si="8"/>
        <v>1.8860497964418956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17" t="s">
        <v>74</v>
      </c>
      <c r="B31" s="79" t="s">
        <v>44</v>
      </c>
      <c r="C31" s="20">
        <v>23</v>
      </c>
      <c r="D31" s="20" t="s">
        <v>45</v>
      </c>
      <c r="E31" s="19" t="s">
        <v>46</v>
      </c>
      <c r="F31" s="48">
        <v>0</v>
      </c>
      <c r="G31" s="35">
        <v>0</v>
      </c>
      <c r="H31" s="35"/>
      <c r="I31" s="61"/>
      <c r="J31" s="39"/>
      <c r="K31" s="94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35"/>
      <c r="S31" s="35"/>
      <c r="T31" s="19"/>
      <c r="U31" s="19"/>
      <c r="V31" s="39"/>
      <c r="W31" s="26"/>
    </row>
    <row r="32" spans="1:23" x14ac:dyDescent="0.25">
      <c r="A32" s="17" t="s">
        <v>75</v>
      </c>
      <c r="B32" s="79" t="s">
        <v>44</v>
      </c>
      <c r="C32" s="20">
        <v>24</v>
      </c>
      <c r="D32" s="20" t="s">
        <v>45</v>
      </c>
      <c r="E32" s="19" t="s">
        <v>46</v>
      </c>
      <c r="F32" s="48">
        <v>0</v>
      </c>
      <c r="G32" s="35">
        <v>0</v>
      </c>
      <c r="H32" s="35"/>
      <c r="I32" s="61"/>
      <c r="J32" s="39"/>
      <c r="K32" s="94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35"/>
      <c r="S32" s="35"/>
      <c r="T32" s="19"/>
      <c r="U32" s="19"/>
      <c r="V32" s="39"/>
      <c r="W32" s="26"/>
    </row>
    <row r="33" spans="1:23" x14ac:dyDescent="0.25">
      <c r="A33" s="50" t="s">
        <v>43</v>
      </c>
      <c r="B33" s="80" t="s">
        <v>13</v>
      </c>
      <c r="C33" s="53">
        <v>30</v>
      </c>
      <c r="D33" s="53" t="s">
        <v>30</v>
      </c>
      <c r="E33" s="52" t="s">
        <v>31</v>
      </c>
      <c r="F33" s="49">
        <v>64.3</v>
      </c>
      <c r="G33" s="55">
        <v>61.56</v>
      </c>
      <c r="H33" s="55">
        <f>0.075*G33</f>
        <v>4.617</v>
      </c>
      <c r="I33" s="62">
        <v>4</v>
      </c>
      <c r="J33" s="62">
        <f>((F33-G33)/G33)*100</f>
        <v>4.4509421702404071</v>
      </c>
      <c r="K33" s="94">
        <f>(F33-G33)/H33</f>
        <v>0.59345895603205434</v>
      </c>
      <c r="M33" s="50" t="s">
        <v>43</v>
      </c>
      <c r="N33" s="51" t="s">
        <v>13</v>
      </c>
      <c r="O33" s="52">
        <v>30</v>
      </c>
      <c r="P33" s="53" t="s">
        <v>30</v>
      </c>
      <c r="Q33" s="52" t="s">
        <v>31</v>
      </c>
      <c r="R33" s="92">
        <f>ROUND(F33,1)</f>
        <v>64.3</v>
      </c>
      <c r="S33" s="55">
        <v>65.27</v>
      </c>
      <c r="T33" s="55">
        <v>1.5329999999999999</v>
      </c>
      <c r="U33" s="52">
        <v>1</v>
      </c>
      <c r="V33" s="61">
        <f>((R33-S33)/S33)*100</f>
        <v>-1.4861345181553531</v>
      </c>
      <c r="W33" s="95">
        <f>(R33-S33)/T33</f>
        <v>-0.63274624918460465</v>
      </c>
    </row>
    <row r="34" spans="1:23" x14ac:dyDescent="0.25">
      <c r="A34" s="50" t="s">
        <v>42</v>
      </c>
      <c r="B34" s="80" t="s">
        <v>13</v>
      </c>
      <c r="C34" s="53">
        <v>31</v>
      </c>
      <c r="D34" s="53" t="s">
        <v>30</v>
      </c>
      <c r="E34" s="52" t="s">
        <v>31</v>
      </c>
      <c r="F34" s="49">
        <v>102</v>
      </c>
      <c r="G34" s="55">
        <v>100.36</v>
      </c>
      <c r="H34" s="55">
        <f t="shared" ref="H34:H59" si="9">0.075*G34</f>
        <v>7.5269999999999992</v>
      </c>
      <c r="I34" s="62">
        <v>4</v>
      </c>
      <c r="J34" s="62">
        <f t="shared" ref="J34:J35" si="10">((F34-G34)/G34)*100</f>
        <v>1.6341171781586294</v>
      </c>
      <c r="K34" s="94">
        <f t="shared" ref="K34:K35" si="11">(F34-G34)/H34</f>
        <v>0.21788229042115062</v>
      </c>
      <c r="M34" s="50" t="s">
        <v>42</v>
      </c>
      <c r="N34" s="51" t="s">
        <v>13</v>
      </c>
      <c r="O34" s="52">
        <v>31</v>
      </c>
      <c r="P34" s="53" t="s">
        <v>30</v>
      </c>
      <c r="Q34" s="52" t="s">
        <v>31</v>
      </c>
      <c r="R34" s="92">
        <f t="shared" ref="R34:R35" si="12">ROUND(F34,0)</f>
        <v>102</v>
      </c>
      <c r="S34" s="55">
        <v>103.8</v>
      </c>
      <c r="T34" s="55">
        <v>2.0449999999999999</v>
      </c>
      <c r="U34" s="52">
        <v>1</v>
      </c>
      <c r="V34" s="61">
        <f t="shared" ref="V34:V58" si="13">((R34-S34)/S34)*100</f>
        <v>-1.7341040462427719</v>
      </c>
      <c r="W34" s="95">
        <f t="shared" ref="W34:W58" si="14">(R34-S34)/T34</f>
        <v>-0.88019559902200351</v>
      </c>
    </row>
    <row r="35" spans="1:23" x14ac:dyDescent="0.25">
      <c r="A35" s="50" t="s">
        <v>41</v>
      </c>
      <c r="B35" s="80" t="s">
        <v>13</v>
      </c>
      <c r="C35" s="53">
        <v>32</v>
      </c>
      <c r="D35" s="53" t="s">
        <v>30</v>
      </c>
      <c r="E35" s="52" t="s">
        <v>31</v>
      </c>
      <c r="F35" s="70">
        <v>183</v>
      </c>
      <c r="G35" s="55">
        <v>182.36</v>
      </c>
      <c r="H35" s="55">
        <f t="shared" si="9"/>
        <v>13.677000000000001</v>
      </c>
      <c r="I35" s="62">
        <v>4</v>
      </c>
      <c r="J35" s="62">
        <f t="shared" si="10"/>
        <v>0.35095415661328488</v>
      </c>
      <c r="K35" s="94">
        <f t="shared" si="11"/>
        <v>4.6793887548437982E-2</v>
      </c>
      <c r="M35" s="50" t="s">
        <v>41</v>
      </c>
      <c r="N35" s="51" t="s">
        <v>13</v>
      </c>
      <c r="O35" s="52">
        <v>32</v>
      </c>
      <c r="P35" s="53" t="s">
        <v>30</v>
      </c>
      <c r="Q35" s="52" t="s">
        <v>31</v>
      </c>
      <c r="R35" s="92">
        <f t="shared" si="12"/>
        <v>183</v>
      </c>
      <c r="S35" s="55">
        <v>189.7</v>
      </c>
      <c r="T35" s="55">
        <v>8.1590000000000007</v>
      </c>
      <c r="U35" s="52">
        <v>1</v>
      </c>
      <c r="V35" s="61">
        <f t="shared" si="13"/>
        <v>-3.5318924617817551</v>
      </c>
      <c r="W35" s="95">
        <f t="shared" si="14"/>
        <v>-0.82117906606201596</v>
      </c>
    </row>
    <row r="36" spans="1:23" x14ac:dyDescent="0.25">
      <c r="A36" s="50" t="s">
        <v>40</v>
      </c>
      <c r="B36" s="80" t="s">
        <v>13</v>
      </c>
      <c r="C36" s="53">
        <v>33</v>
      </c>
      <c r="D36" s="53" t="s">
        <v>30</v>
      </c>
      <c r="E36" s="52" t="s">
        <v>31</v>
      </c>
      <c r="F36" s="49">
        <v>19.600000000000001</v>
      </c>
      <c r="G36" s="55"/>
      <c r="H36" s="55"/>
      <c r="I36" s="62"/>
      <c r="J36" s="62"/>
      <c r="K36" s="103"/>
      <c r="M36" s="50" t="s">
        <v>40</v>
      </c>
      <c r="N36" s="51" t="s">
        <v>13</v>
      </c>
      <c r="O36" s="52">
        <v>33</v>
      </c>
      <c r="P36" s="53" t="s">
        <v>30</v>
      </c>
      <c r="Q36" s="52" t="s">
        <v>31</v>
      </c>
      <c r="R36" s="92">
        <f t="shared" ref="R36:R44" si="15">F36</f>
        <v>19.600000000000001</v>
      </c>
      <c r="S36" s="55"/>
      <c r="T36" s="55"/>
      <c r="U36" s="52"/>
      <c r="V36" s="56"/>
      <c r="W36" s="103"/>
    </row>
    <row r="37" spans="1:23" x14ac:dyDescent="0.25">
      <c r="A37" s="50" t="s">
        <v>39</v>
      </c>
      <c r="B37" s="80" t="s">
        <v>13</v>
      </c>
      <c r="C37" s="53">
        <v>34</v>
      </c>
      <c r="D37" s="53" t="s">
        <v>30</v>
      </c>
      <c r="E37" s="52" t="s">
        <v>31</v>
      </c>
      <c r="F37" s="49">
        <v>19.3</v>
      </c>
      <c r="G37" s="55"/>
      <c r="H37" s="55"/>
      <c r="I37" s="62"/>
      <c r="J37" s="62"/>
      <c r="K37" s="103"/>
      <c r="M37" s="50" t="s">
        <v>39</v>
      </c>
      <c r="N37" s="51" t="s">
        <v>13</v>
      </c>
      <c r="O37" s="52">
        <v>34</v>
      </c>
      <c r="P37" s="53" t="s">
        <v>30</v>
      </c>
      <c r="Q37" s="52" t="s">
        <v>31</v>
      </c>
      <c r="R37" s="92">
        <f t="shared" si="15"/>
        <v>19.3</v>
      </c>
      <c r="S37" s="55"/>
      <c r="T37" s="55"/>
      <c r="U37" s="52"/>
      <c r="V37" s="56"/>
      <c r="W37" s="103"/>
    </row>
    <row r="38" spans="1:23" x14ac:dyDescent="0.25">
      <c r="A38" s="50" t="s">
        <v>38</v>
      </c>
      <c r="B38" s="80" t="s">
        <v>13</v>
      </c>
      <c r="C38" s="53">
        <v>35</v>
      </c>
      <c r="D38" s="53" t="s">
        <v>30</v>
      </c>
      <c r="E38" s="52" t="s">
        <v>31</v>
      </c>
      <c r="F38" s="49">
        <v>23.9</v>
      </c>
      <c r="G38" s="55"/>
      <c r="H38" s="55"/>
      <c r="I38" s="62"/>
      <c r="J38" s="62"/>
      <c r="K38" s="103"/>
      <c r="M38" s="50" t="s">
        <v>38</v>
      </c>
      <c r="N38" s="51" t="s">
        <v>13</v>
      </c>
      <c r="O38" s="52">
        <v>35</v>
      </c>
      <c r="P38" s="53" t="s">
        <v>30</v>
      </c>
      <c r="Q38" s="52" t="s">
        <v>31</v>
      </c>
      <c r="R38" s="92">
        <f t="shared" si="15"/>
        <v>23.9</v>
      </c>
      <c r="S38" s="55"/>
      <c r="T38" s="55"/>
      <c r="U38" s="52"/>
      <c r="V38" s="56"/>
      <c r="W38" s="103"/>
    </row>
    <row r="39" spans="1:23" x14ac:dyDescent="0.25">
      <c r="A39" s="50" t="s">
        <v>37</v>
      </c>
      <c r="B39" s="80" t="s">
        <v>13</v>
      </c>
      <c r="C39" s="53">
        <v>36</v>
      </c>
      <c r="D39" s="53" t="s">
        <v>30</v>
      </c>
      <c r="E39" s="52" t="s">
        <v>31</v>
      </c>
      <c r="F39" s="49">
        <v>42.1</v>
      </c>
      <c r="G39" s="55"/>
      <c r="H39" s="55"/>
      <c r="I39" s="62"/>
      <c r="J39" s="62"/>
      <c r="K39" s="103"/>
      <c r="M39" s="50" t="s">
        <v>37</v>
      </c>
      <c r="N39" s="51" t="s">
        <v>13</v>
      </c>
      <c r="O39" s="52">
        <v>36</v>
      </c>
      <c r="P39" s="53" t="s">
        <v>30</v>
      </c>
      <c r="Q39" s="52" t="s">
        <v>31</v>
      </c>
      <c r="R39" s="92">
        <f t="shared" si="15"/>
        <v>42.1</v>
      </c>
      <c r="S39" s="55"/>
      <c r="T39" s="55"/>
      <c r="U39" s="52"/>
      <c r="V39" s="56"/>
      <c r="W39" s="103"/>
    </row>
    <row r="40" spans="1:23" x14ac:dyDescent="0.25">
      <c r="A40" s="50" t="s">
        <v>36</v>
      </c>
      <c r="B40" s="80" t="s">
        <v>13</v>
      </c>
      <c r="C40" s="53">
        <v>37</v>
      </c>
      <c r="D40" s="53" t="s">
        <v>30</v>
      </c>
      <c r="E40" s="52" t="s">
        <v>31</v>
      </c>
      <c r="F40" s="49">
        <v>53</v>
      </c>
      <c r="G40" s="55"/>
      <c r="H40" s="55"/>
      <c r="I40" s="62"/>
      <c r="J40" s="62"/>
      <c r="K40" s="103"/>
      <c r="M40" s="50" t="s">
        <v>36</v>
      </c>
      <c r="N40" s="51" t="s">
        <v>13</v>
      </c>
      <c r="O40" s="52">
        <v>37</v>
      </c>
      <c r="P40" s="53" t="s">
        <v>30</v>
      </c>
      <c r="Q40" s="52" t="s">
        <v>31</v>
      </c>
      <c r="R40" s="92">
        <f t="shared" si="15"/>
        <v>53</v>
      </c>
      <c r="S40" s="55"/>
      <c r="T40" s="55"/>
      <c r="U40" s="52"/>
      <c r="V40" s="56"/>
      <c r="W40" s="103"/>
    </row>
    <row r="41" spans="1:23" x14ac:dyDescent="0.25">
      <c r="A41" s="50" t="s">
        <v>35</v>
      </c>
      <c r="B41" s="80" t="s">
        <v>13</v>
      </c>
      <c r="C41" s="53">
        <v>38</v>
      </c>
      <c r="D41" s="53" t="s">
        <v>30</v>
      </c>
      <c r="E41" s="52" t="s">
        <v>31</v>
      </c>
      <c r="F41" s="49">
        <v>65.2</v>
      </c>
      <c r="G41" s="55"/>
      <c r="H41" s="55"/>
      <c r="I41" s="62"/>
      <c r="J41" s="62"/>
      <c r="K41" s="103"/>
      <c r="M41" s="50" t="s">
        <v>35</v>
      </c>
      <c r="N41" s="51" t="s">
        <v>13</v>
      </c>
      <c r="O41" s="52">
        <v>38</v>
      </c>
      <c r="P41" s="53" t="s">
        <v>30</v>
      </c>
      <c r="Q41" s="52" t="s">
        <v>31</v>
      </c>
      <c r="R41" s="92">
        <f t="shared" si="15"/>
        <v>65.2</v>
      </c>
      <c r="S41" s="55"/>
      <c r="T41" s="55"/>
      <c r="U41" s="52"/>
      <c r="V41" s="56"/>
      <c r="W41" s="103"/>
    </row>
    <row r="42" spans="1:23" x14ac:dyDescent="0.25">
      <c r="A42" s="50" t="s">
        <v>34</v>
      </c>
      <c r="B42" s="80" t="s">
        <v>13</v>
      </c>
      <c r="C42" s="53">
        <v>39</v>
      </c>
      <c r="D42" s="53" t="s">
        <v>30</v>
      </c>
      <c r="E42" s="52" t="s">
        <v>31</v>
      </c>
      <c r="F42" s="49">
        <v>102</v>
      </c>
      <c r="G42" s="55"/>
      <c r="H42" s="55"/>
      <c r="I42" s="62"/>
      <c r="J42" s="62"/>
      <c r="K42" s="103"/>
      <c r="M42" s="50" t="s">
        <v>34</v>
      </c>
      <c r="N42" s="51" t="s">
        <v>13</v>
      </c>
      <c r="O42" s="52">
        <v>39</v>
      </c>
      <c r="P42" s="53" t="s">
        <v>30</v>
      </c>
      <c r="Q42" s="52" t="s">
        <v>31</v>
      </c>
      <c r="R42" s="92">
        <f t="shared" si="15"/>
        <v>102</v>
      </c>
      <c r="S42" s="55"/>
      <c r="T42" s="55"/>
      <c r="U42" s="52"/>
      <c r="V42" s="56"/>
      <c r="W42" s="103"/>
    </row>
    <row r="43" spans="1:23" x14ac:dyDescent="0.25">
      <c r="A43" s="50" t="s">
        <v>33</v>
      </c>
      <c r="B43" s="80" t="s">
        <v>13</v>
      </c>
      <c r="C43" s="53">
        <v>40</v>
      </c>
      <c r="D43" s="53" t="s">
        <v>30</v>
      </c>
      <c r="E43" s="52" t="s">
        <v>31</v>
      </c>
      <c r="F43" s="49">
        <v>84.9</v>
      </c>
      <c r="G43" s="55"/>
      <c r="H43" s="55"/>
      <c r="I43" s="62"/>
      <c r="J43" s="62"/>
      <c r="K43" s="103"/>
      <c r="M43" s="50" t="s">
        <v>33</v>
      </c>
      <c r="N43" s="51" t="s">
        <v>13</v>
      </c>
      <c r="O43" s="52">
        <v>40</v>
      </c>
      <c r="P43" s="53" t="s">
        <v>30</v>
      </c>
      <c r="Q43" s="52" t="s">
        <v>31</v>
      </c>
      <c r="R43" s="92">
        <f t="shared" si="15"/>
        <v>84.9</v>
      </c>
      <c r="S43" s="55"/>
      <c r="T43" s="55"/>
      <c r="U43" s="52"/>
      <c r="V43" s="56"/>
      <c r="W43" s="103"/>
    </row>
    <row r="44" spans="1:23" x14ac:dyDescent="0.25">
      <c r="A44" s="50" t="s">
        <v>32</v>
      </c>
      <c r="B44" s="80" t="s">
        <v>13</v>
      </c>
      <c r="C44" s="53">
        <v>41</v>
      </c>
      <c r="D44" s="53" t="s">
        <v>30</v>
      </c>
      <c r="E44" s="52" t="s">
        <v>31</v>
      </c>
      <c r="F44" s="49">
        <v>66.900000000000006</v>
      </c>
      <c r="G44" s="55"/>
      <c r="H44" s="55"/>
      <c r="I44" s="62"/>
      <c r="J44" s="62"/>
      <c r="K44" s="103"/>
      <c r="M44" s="50" t="s">
        <v>32</v>
      </c>
      <c r="N44" s="51" t="s">
        <v>13</v>
      </c>
      <c r="O44" s="52">
        <v>41</v>
      </c>
      <c r="P44" s="53" t="s">
        <v>30</v>
      </c>
      <c r="Q44" s="52" t="s">
        <v>31</v>
      </c>
      <c r="R44" s="92">
        <f t="shared" si="15"/>
        <v>66.900000000000006</v>
      </c>
      <c r="S44" s="55"/>
      <c r="T44" s="55"/>
      <c r="U44" s="52"/>
      <c r="V44" s="56"/>
      <c r="W44" s="103"/>
    </row>
    <row r="45" spans="1:23" x14ac:dyDescent="0.25">
      <c r="A45" s="50" t="s">
        <v>29</v>
      </c>
      <c r="B45" s="80" t="s">
        <v>13</v>
      </c>
      <c r="C45" s="53">
        <v>42</v>
      </c>
      <c r="D45" s="53" t="s">
        <v>30</v>
      </c>
      <c r="E45" s="52" t="s">
        <v>31</v>
      </c>
      <c r="F45" s="49">
        <v>62.8</v>
      </c>
      <c r="G45" s="55">
        <v>61.56</v>
      </c>
      <c r="H45" s="55">
        <f t="shared" si="9"/>
        <v>4.617</v>
      </c>
      <c r="I45" s="62">
        <v>4</v>
      </c>
      <c r="J45" s="62">
        <f>((F45-G45)/G45)*100</f>
        <v>2.0142949967511288</v>
      </c>
      <c r="K45" s="83">
        <f>(F45-G45)/H45</f>
        <v>0.26857266623348386</v>
      </c>
      <c r="M45" s="50" t="s">
        <v>29</v>
      </c>
      <c r="N45" s="51" t="s">
        <v>13</v>
      </c>
      <c r="O45" s="52">
        <v>42</v>
      </c>
      <c r="P45" s="53" t="s">
        <v>30</v>
      </c>
      <c r="Q45" s="52" t="s">
        <v>31</v>
      </c>
      <c r="R45" s="92">
        <f>ROUND(F45,1)</f>
        <v>62.8</v>
      </c>
      <c r="S45" s="55">
        <v>65.180000000000007</v>
      </c>
      <c r="T45" s="55">
        <v>1.6220000000000001</v>
      </c>
      <c r="U45" s="52">
        <v>1</v>
      </c>
      <c r="V45" s="61">
        <f t="shared" si="13"/>
        <v>-3.651426818042359</v>
      </c>
      <c r="W45" s="95">
        <f t="shared" si="14"/>
        <v>-1.4673242909987727</v>
      </c>
    </row>
    <row r="46" spans="1:23" x14ac:dyDescent="0.25">
      <c r="A46" s="17" t="s">
        <v>16</v>
      </c>
      <c r="B46" s="79" t="s">
        <v>13</v>
      </c>
      <c r="C46" s="20">
        <v>43</v>
      </c>
      <c r="D46" s="20" t="s">
        <v>28</v>
      </c>
      <c r="E46" s="19" t="s">
        <v>24</v>
      </c>
      <c r="F46" s="47">
        <v>125</v>
      </c>
      <c r="G46" s="35">
        <v>124.99</v>
      </c>
      <c r="H46" s="35">
        <f t="shared" si="9"/>
        <v>9.37425</v>
      </c>
      <c r="I46" s="61">
        <v>4</v>
      </c>
      <c r="J46" s="61">
        <f>((F46-G46)/G46)*100</f>
        <v>8.0006400512081886E-3</v>
      </c>
      <c r="K46" s="83">
        <f t="shared" ref="K46:K68" si="16">(F46-G46)/H46</f>
        <v>1.0667520068277586E-3</v>
      </c>
      <c r="M46" s="17" t="s">
        <v>25</v>
      </c>
      <c r="N46" s="79" t="s">
        <v>13</v>
      </c>
      <c r="O46" s="20">
        <v>43</v>
      </c>
      <c r="P46" s="20" t="s">
        <v>28</v>
      </c>
      <c r="Q46" s="19" t="s">
        <v>24</v>
      </c>
      <c r="R46" s="89">
        <f t="shared" ref="R46:R49" si="17">ROUND(F46,0)</f>
        <v>125</v>
      </c>
      <c r="S46" s="35">
        <v>126.8</v>
      </c>
      <c r="T46" s="35">
        <v>2.8809999999999998</v>
      </c>
      <c r="U46" s="19">
        <v>1</v>
      </c>
      <c r="V46" s="61">
        <f t="shared" si="13"/>
        <v>-1.4195583596214489</v>
      </c>
      <c r="W46" s="95">
        <f t="shared" si="14"/>
        <v>-0.62478306143700013</v>
      </c>
    </row>
    <row r="47" spans="1:23" x14ac:dyDescent="0.25">
      <c r="A47" s="17" t="s">
        <v>12</v>
      </c>
      <c r="B47" s="79" t="s">
        <v>13</v>
      </c>
      <c r="C47" s="20">
        <v>44</v>
      </c>
      <c r="D47" s="20" t="s">
        <v>28</v>
      </c>
      <c r="E47" s="19" t="s">
        <v>24</v>
      </c>
      <c r="F47" s="47">
        <v>175</v>
      </c>
      <c r="G47" s="35">
        <v>177.4</v>
      </c>
      <c r="H47" s="35">
        <f t="shared" si="9"/>
        <v>13.305</v>
      </c>
      <c r="I47" s="61">
        <v>4</v>
      </c>
      <c r="J47" s="61">
        <f t="shared" ref="J47:J68" si="18">((F47-G47)/G47)*100</f>
        <v>-1.3528748590755388</v>
      </c>
      <c r="K47" s="83">
        <f t="shared" si="16"/>
        <v>-0.18038331454340517</v>
      </c>
      <c r="M47" s="17" t="s">
        <v>20</v>
      </c>
      <c r="N47" s="79" t="s">
        <v>13</v>
      </c>
      <c r="O47" s="20">
        <v>44</v>
      </c>
      <c r="P47" s="20" t="s">
        <v>28</v>
      </c>
      <c r="Q47" s="19" t="s">
        <v>24</v>
      </c>
      <c r="R47" s="89">
        <f t="shared" si="17"/>
        <v>175</v>
      </c>
      <c r="S47" s="35">
        <v>178.3</v>
      </c>
      <c r="T47" s="35">
        <v>3.996</v>
      </c>
      <c r="U47" s="19">
        <v>1</v>
      </c>
      <c r="V47" s="61">
        <f t="shared" si="13"/>
        <v>-1.8508132361189069</v>
      </c>
      <c r="W47" s="95">
        <f t="shared" si="14"/>
        <v>-0.82582582582582864</v>
      </c>
    </row>
    <row r="48" spans="1:23" x14ac:dyDescent="0.25">
      <c r="A48" s="17" t="s">
        <v>27</v>
      </c>
      <c r="B48" s="79" t="s">
        <v>13</v>
      </c>
      <c r="C48" s="20">
        <v>45</v>
      </c>
      <c r="D48" s="20" t="s">
        <v>28</v>
      </c>
      <c r="E48" s="19" t="s">
        <v>24</v>
      </c>
      <c r="F48" s="47">
        <v>105</v>
      </c>
      <c r="G48" s="35">
        <v>104.15</v>
      </c>
      <c r="H48" s="35">
        <f t="shared" si="9"/>
        <v>7.8112500000000002</v>
      </c>
      <c r="I48" s="61">
        <v>4</v>
      </c>
      <c r="J48" s="61">
        <f t="shared" si="18"/>
        <v>0.81613058089293733</v>
      </c>
      <c r="K48" s="83">
        <f t="shared" si="16"/>
        <v>0.10881741078572499</v>
      </c>
      <c r="M48" s="17" t="s">
        <v>17</v>
      </c>
      <c r="N48" s="79" t="s">
        <v>13</v>
      </c>
      <c r="O48" s="20">
        <v>45</v>
      </c>
      <c r="P48" s="20" t="s">
        <v>28</v>
      </c>
      <c r="Q48" s="19" t="s">
        <v>24</v>
      </c>
      <c r="R48" s="89">
        <f t="shared" si="17"/>
        <v>105</v>
      </c>
      <c r="S48" s="35">
        <v>105.6</v>
      </c>
      <c r="T48" s="35">
        <v>1.27</v>
      </c>
      <c r="U48" s="19">
        <v>1</v>
      </c>
      <c r="V48" s="61">
        <f t="shared" si="13"/>
        <v>-0.56818181818181279</v>
      </c>
      <c r="W48" s="95">
        <f t="shared" si="14"/>
        <v>-0.47244094488188526</v>
      </c>
    </row>
    <row r="49" spans="1:23" x14ac:dyDescent="0.25">
      <c r="A49" s="17" t="s">
        <v>16</v>
      </c>
      <c r="B49" s="79" t="s">
        <v>13</v>
      </c>
      <c r="C49" s="20">
        <v>46</v>
      </c>
      <c r="D49" s="20" t="s">
        <v>26</v>
      </c>
      <c r="E49" s="19" t="s">
        <v>24</v>
      </c>
      <c r="F49" s="47">
        <v>111</v>
      </c>
      <c r="G49" s="35">
        <v>103.73</v>
      </c>
      <c r="H49" s="35">
        <f t="shared" si="9"/>
        <v>7.7797499999999999</v>
      </c>
      <c r="I49" s="61">
        <v>4</v>
      </c>
      <c r="J49" s="61">
        <f t="shared" si="18"/>
        <v>7.0085799672225928</v>
      </c>
      <c r="K49" s="83">
        <f t="shared" si="16"/>
        <v>0.9344773289630125</v>
      </c>
      <c r="M49" s="17" t="s">
        <v>22</v>
      </c>
      <c r="N49" s="79" t="s">
        <v>13</v>
      </c>
      <c r="O49" s="20">
        <v>46</v>
      </c>
      <c r="P49" s="20" t="s">
        <v>26</v>
      </c>
      <c r="Q49" s="19" t="s">
        <v>24</v>
      </c>
      <c r="R49" s="89">
        <f t="shared" si="17"/>
        <v>111</v>
      </c>
      <c r="S49" s="35" t="s">
        <v>95</v>
      </c>
      <c r="T49" s="35">
        <v>6.2910000000000004</v>
      </c>
      <c r="U49" s="19">
        <v>1</v>
      </c>
      <c r="V49" s="61">
        <f t="shared" si="13"/>
        <v>9.9009900990099009</v>
      </c>
      <c r="W49" s="95">
        <f t="shared" si="14"/>
        <v>1.5895724050230486</v>
      </c>
    </row>
    <row r="50" spans="1:23" x14ac:dyDescent="0.25">
      <c r="A50" s="17" t="s">
        <v>12</v>
      </c>
      <c r="B50" s="79" t="s">
        <v>13</v>
      </c>
      <c r="C50" s="20">
        <v>47</v>
      </c>
      <c r="D50" s="20" t="s">
        <v>26</v>
      </c>
      <c r="E50" s="19" t="s">
        <v>24</v>
      </c>
      <c r="F50" s="47">
        <v>76.5</v>
      </c>
      <c r="G50" s="35">
        <v>76.290000000000006</v>
      </c>
      <c r="H50" s="35">
        <f t="shared" si="9"/>
        <v>5.7217500000000001</v>
      </c>
      <c r="I50" s="61">
        <v>4</v>
      </c>
      <c r="J50" s="61">
        <f t="shared" si="18"/>
        <v>0.27526543452614199</v>
      </c>
      <c r="K50" s="83">
        <f t="shared" si="16"/>
        <v>3.6702057936818938E-2</v>
      </c>
      <c r="M50" s="17" t="s">
        <v>16</v>
      </c>
      <c r="N50" s="79" t="s">
        <v>13</v>
      </c>
      <c r="O50" s="20">
        <v>47</v>
      </c>
      <c r="P50" s="20" t="s">
        <v>26</v>
      </c>
      <c r="Q50" s="19" t="s">
        <v>24</v>
      </c>
      <c r="R50" s="89">
        <f t="shared" ref="R50:R68" si="19">F50</f>
        <v>76.5</v>
      </c>
      <c r="S50" s="35">
        <v>71.95</v>
      </c>
      <c r="T50" s="35">
        <v>6.899</v>
      </c>
      <c r="U50" s="19">
        <v>1</v>
      </c>
      <c r="V50" s="61">
        <f t="shared" si="13"/>
        <v>6.3238359972202884</v>
      </c>
      <c r="W50" s="95">
        <f t="shared" si="14"/>
        <v>0.65951587186548732</v>
      </c>
    </row>
    <row r="51" spans="1:23" x14ac:dyDescent="0.25">
      <c r="A51" s="17" t="s">
        <v>21</v>
      </c>
      <c r="B51" s="79" t="s">
        <v>13</v>
      </c>
      <c r="C51" s="20">
        <v>48</v>
      </c>
      <c r="D51" s="20" t="s">
        <v>26</v>
      </c>
      <c r="E51" s="19" t="s">
        <v>24</v>
      </c>
      <c r="F51" s="47">
        <v>64.5</v>
      </c>
      <c r="G51" s="35">
        <v>58.74</v>
      </c>
      <c r="H51" s="35">
        <f t="shared" si="9"/>
        <v>4.4055</v>
      </c>
      <c r="I51" s="61">
        <v>4</v>
      </c>
      <c r="J51" s="61">
        <f t="shared" si="18"/>
        <v>9.8059244126659824</v>
      </c>
      <c r="K51" s="83">
        <f t="shared" si="16"/>
        <v>1.3074565883554643</v>
      </c>
      <c r="M51" s="17" t="s">
        <v>27</v>
      </c>
      <c r="N51" s="79" t="s">
        <v>13</v>
      </c>
      <c r="O51" s="20">
        <v>48</v>
      </c>
      <c r="P51" s="20" t="s">
        <v>26</v>
      </c>
      <c r="Q51" s="19" t="s">
        <v>24</v>
      </c>
      <c r="R51" s="89">
        <f t="shared" si="19"/>
        <v>64.5</v>
      </c>
      <c r="S51" s="35">
        <v>57.27</v>
      </c>
      <c r="T51" s="35">
        <v>6.63</v>
      </c>
      <c r="U51" s="19">
        <v>1</v>
      </c>
      <c r="V51" s="61">
        <f t="shared" si="13"/>
        <v>12.624410686223147</v>
      </c>
      <c r="W51" s="95">
        <f t="shared" si="14"/>
        <v>1.0904977375565605</v>
      </c>
    </row>
    <row r="52" spans="1:23" x14ac:dyDescent="0.25">
      <c r="A52" s="17" t="s">
        <v>20</v>
      </c>
      <c r="B52" s="79" t="s">
        <v>13</v>
      </c>
      <c r="C52" s="20">
        <v>49</v>
      </c>
      <c r="D52" s="20" t="s">
        <v>26</v>
      </c>
      <c r="E52" s="19" t="s">
        <v>24</v>
      </c>
      <c r="F52" s="47">
        <v>59.8</v>
      </c>
      <c r="G52" s="35">
        <v>59.84</v>
      </c>
      <c r="H52" s="35">
        <f t="shared" si="9"/>
        <v>4.4880000000000004</v>
      </c>
      <c r="I52" s="61">
        <v>4</v>
      </c>
      <c r="J52" s="61">
        <f t="shared" si="18"/>
        <v>-6.684491978610671E-2</v>
      </c>
      <c r="K52" s="83">
        <f t="shared" si="16"/>
        <v>-8.9126559714808925E-3</v>
      </c>
      <c r="M52" s="17" t="s">
        <v>25</v>
      </c>
      <c r="N52" s="79" t="s">
        <v>13</v>
      </c>
      <c r="O52" s="20">
        <v>49</v>
      </c>
      <c r="P52" s="20" t="s">
        <v>26</v>
      </c>
      <c r="Q52" s="19" t="s">
        <v>24</v>
      </c>
      <c r="R52" s="89">
        <f t="shared" si="19"/>
        <v>59.8</v>
      </c>
      <c r="S52" s="35">
        <v>57.3</v>
      </c>
      <c r="T52" s="35">
        <v>5.7729999999999997</v>
      </c>
      <c r="U52" s="19">
        <v>1</v>
      </c>
      <c r="V52" s="61">
        <f t="shared" si="13"/>
        <v>4.3630017452006982</v>
      </c>
      <c r="W52" s="95">
        <f t="shared" si="14"/>
        <v>0.43305040706738268</v>
      </c>
    </row>
    <row r="53" spans="1:23" x14ac:dyDescent="0.25">
      <c r="A53" s="17" t="s">
        <v>19</v>
      </c>
      <c r="B53" s="79" t="s">
        <v>13</v>
      </c>
      <c r="C53" s="20">
        <v>50</v>
      </c>
      <c r="D53" s="20" t="s">
        <v>26</v>
      </c>
      <c r="E53" s="19" t="s">
        <v>24</v>
      </c>
      <c r="F53" s="47">
        <v>99</v>
      </c>
      <c r="G53" s="35">
        <v>92.55</v>
      </c>
      <c r="H53" s="35">
        <f t="shared" si="9"/>
        <v>6.9412499999999993</v>
      </c>
      <c r="I53" s="19">
        <v>4</v>
      </c>
      <c r="J53" s="61">
        <f t="shared" si="18"/>
        <v>6.9692058346839572</v>
      </c>
      <c r="K53" s="83">
        <f t="shared" si="16"/>
        <v>0.92922744462452778</v>
      </c>
      <c r="M53" s="17" t="s">
        <v>20</v>
      </c>
      <c r="N53" s="79" t="s">
        <v>13</v>
      </c>
      <c r="O53" s="20">
        <v>50</v>
      </c>
      <c r="P53" s="20" t="s">
        <v>26</v>
      </c>
      <c r="Q53" s="19" t="s">
        <v>24</v>
      </c>
      <c r="R53" s="89">
        <f t="shared" si="19"/>
        <v>99</v>
      </c>
      <c r="S53" s="35">
        <v>92.93</v>
      </c>
      <c r="T53" s="35">
        <v>6.3570000000000002</v>
      </c>
      <c r="U53" s="19">
        <v>1</v>
      </c>
      <c r="V53" s="61">
        <f t="shared" si="13"/>
        <v>6.5317981276229347</v>
      </c>
      <c r="W53" s="95">
        <f t="shared" si="14"/>
        <v>0.95485291804310102</v>
      </c>
    </row>
    <row r="54" spans="1:23" x14ac:dyDescent="0.25">
      <c r="A54" s="17" t="s">
        <v>22</v>
      </c>
      <c r="B54" s="79" t="s">
        <v>13</v>
      </c>
      <c r="C54" s="20">
        <v>51</v>
      </c>
      <c r="D54" s="20" t="s">
        <v>23</v>
      </c>
      <c r="E54" s="19" t="s">
        <v>24</v>
      </c>
      <c r="F54" s="47">
        <v>124</v>
      </c>
      <c r="G54" s="35">
        <v>129</v>
      </c>
      <c r="H54" s="35">
        <f t="shared" si="9"/>
        <v>9.6749999999999989</v>
      </c>
      <c r="I54" s="19">
        <v>4</v>
      </c>
      <c r="J54" s="61">
        <f t="shared" si="18"/>
        <v>-3.8759689922480618</v>
      </c>
      <c r="K54" s="83">
        <f t="shared" si="16"/>
        <v>-0.516795865633075</v>
      </c>
      <c r="M54" s="17" t="s">
        <v>12</v>
      </c>
      <c r="N54" s="79" t="s">
        <v>13</v>
      </c>
      <c r="O54" s="20">
        <v>51</v>
      </c>
      <c r="P54" s="20" t="s">
        <v>23</v>
      </c>
      <c r="Q54" s="19" t="s">
        <v>24</v>
      </c>
      <c r="R54" s="89">
        <f t="shared" ref="R54:R57" si="20">ROUND(F54,0)</f>
        <v>124</v>
      </c>
      <c r="S54" s="35">
        <v>124.7</v>
      </c>
      <c r="T54" s="35">
        <v>3.73</v>
      </c>
      <c r="U54" s="19">
        <v>1</v>
      </c>
      <c r="V54" s="61">
        <f t="shared" si="13"/>
        <v>-0.56134723336006642</v>
      </c>
      <c r="W54" s="95">
        <f t="shared" si="14"/>
        <v>-0.18766756032171658</v>
      </c>
    </row>
    <row r="55" spans="1:23" x14ac:dyDescent="0.25">
      <c r="A55" s="17" t="s">
        <v>16</v>
      </c>
      <c r="B55" s="79" t="s">
        <v>13</v>
      </c>
      <c r="C55" s="20">
        <v>52</v>
      </c>
      <c r="D55" s="20" t="s">
        <v>23</v>
      </c>
      <c r="E55" s="19" t="s">
        <v>24</v>
      </c>
      <c r="F55" s="47">
        <v>245</v>
      </c>
      <c r="G55" s="35">
        <v>240.33</v>
      </c>
      <c r="H55" s="35">
        <f t="shared" si="9"/>
        <v>18.024750000000001</v>
      </c>
      <c r="I55" s="19">
        <v>4</v>
      </c>
      <c r="J55" s="61">
        <f t="shared" si="18"/>
        <v>1.9431614862896796</v>
      </c>
      <c r="K55" s="83">
        <f t="shared" si="16"/>
        <v>0.25908819817195727</v>
      </c>
      <c r="M55" s="17" t="s">
        <v>27</v>
      </c>
      <c r="N55" s="79" t="s">
        <v>13</v>
      </c>
      <c r="O55" s="20">
        <v>52</v>
      </c>
      <c r="P55" s="20" t="s">
        <v>23</v>
      </c>
      <c r="Q55" s="19" t="s">
        <v>24</v>
      </c>
      <c r="R55" s="89">
        <f t="shared" si="20"/>
        <v>245</v>
      </c>
      <c r="S55" s="35">
        <v>229.4</v>
      </c>
      <c r="T55" s="35">
        <v>11.3</v>
      </c>
      <c r="U55" s="19">
        <v>1</v>
      </c>
      <c r="V55" s="61">
        <f t="shared" si="13"/>
        <v>6.8003487358326034</v>
      </c>
      <c r="W55" s="95">
        <f t="shared" si="14"/>
        <v>1.3805309734513269</v>
      </c>
    </row>
    <row r="56" spans="1:23" x14ac:dyDescent="0.25">
      <c r="A56" s="17" t="s">
        <v>12</v>
      </c>
      <c r="B56" s="79" t="s">
        <v>13</v>
      </c>
      <c r="C56" s="20">
        <v>53</v>
      </c>
      <c r="D56" s="20" t="s">
        <v>23</v>
      </c>
      <c r="E56" s="19" t="s">
        <v>24</v>
      </c>
      <c r="F56" s="47">
        <v>193</v>
      </c>
      <c r="G56" s="35">
        <v>195.05</v>
      </c>
      <c r="H56" s="35">
        <f t="shared" si="9"/>
        <v>14.62875</v>
      </c>
      <c r="I56" s="19">
        <v>4</v>
      </c>
      <c r="J56" s="61">
        <f t="shared" si="18"/>
        <v>-1.0510125608818308</v>
      </c>
      <c r="K56" s="83">
        <f t="shared" si="16"/>
        <v>-0.14013500811757745</v>
      </c>
      <c r="M56" s="17" t="s">
        <v>21</v>
      </c>
      <c r="N56" s="79" t="s">
        <v>13</v>
      </c>
      <c r="O56" s="20">
        <v>53</v>
      </c>
      <c r="P56" s="20" t="s">
        <v>23</v>
      </c>
      <c r="Q56" s="19" t="s">
        <v>24</v>
      </c>
      <c r="R56" s="89">
        <f t="shared" si="20"/>
        <v>193</v>
      </c>
      <c r="S56" s="35">
        <v>187.4</v>
      </c>
      <c r="T56" s="35">
        <v>6.8689999999999998</v>
      </c>
      <c r="U56" s="19">
        <v>1</v>
      </c>
      <c r="V56" s="61">
        <f t="shared" si="13"/>
        <v>2.9882604055496231</v>
      </c>
      <c r="W56" s="95">
        <f t="shared" si="14"/>
        <v>0.81525695152132693</v>
      </c>
    </row>
    <row r="57" spans="1:23" x14ac:dyDescent="0.25">
      <c r="A57" s="17" t="s">
        <v>21</v>
      </c>
      <c r="B57" s="79" t="s">
        <v>13</v>
      </c>
      <c r="C57" s="20">
        <v>54</v>
      </c>
      <c r="D57" s="20" t="s">
        <v>23</v>
      </c>
      <c r="E57" s="19" t="s">
        <v>24</v>
      </c>
      <c r="F57" s="47">
        <v>131</v>
      </c>
      <c r="G57" s="35">
        <v>125.34</v>
      </c>
      <c r="H57" s="35">
        <f t="shared" si="9"/>
        <v>9.4004999999999992</v>
      </c>
      <c r="I57" s="19">
        <v>4</v>
      </c>
      <c r="J57" s="61">
        <f t="shared" si="18"/>
        <v>4.5157172490824928</v>
      </c>
      <c r="K57" s="83">
        <f t="shared" si="16"/>
        <v>0.60209563321099913</v>
      </c>
      <c r="M57" s="17" t="s">
        <v>25</v>
      </c>
      <c r="N57" s="79" t="s">
        <v>13</v>
      </c>
      <c r="O57" s="20">
        <v>54</v>
      </c>
      <c r="P57" s="20" t="s">
        <v>23</v>
      </c>
      <c r="Q57" s="19" t="s">
        <v>24</v>
      </c>
      <c r="R57" s="89">
        <f t="shared" si="20"/>
        <v>131</v>
      </c>
      <c r="S57" s="35">
        <v>119.2</v>
      </c>
      <c r="T57" s="35">
        <v>6.4969999999999999</v>
      </c>
      <c r="U57" s="19">
        <v>1</v>
      </c>
      <c r="V57" s="61">
        <f t="shared" si="13"/>
        <v>9.8993288590604003</v>
      </c>
      <c r="W57" s="95">
        <f t="shared" si="14"/>
        <v>1.8162228720948126</v>
      </c>
    </row>
    <row r="58" spans="1:23" x14ac:dyDescent="0.25">
      <c r="A58" s="17" t="s">
        <v>25</v>
      </c>
      <c r="B58" s="79" t="s">
        <v>13</v>
      </c>
      <c r="C58" s="20">
        <v>55</v>
      </c>
      <c r="D58" s="20" t="s">
        <v>23</v>
      </c>
      <c r="E58" s="19" t="s">
        <v>24</v>
      </c>
      <c r="F58" s="47">
        <v>89</v>
      </c>
      <c r="G58" s="35">
        <v>88.45</v>
      </c>
      <c r="H58" s="35">
        <f t="shared" si="9"/>
        <v>6.63375</v>
      </c>
      <c r="I58" s="19">
        <v>4</v>
      </c>
      <c r="J58" s="61">
        <f t="shared" si="18"/>
        <v>0.62182023742226922</v>
      </c>
      <c r="K58" s="83">
        <f t="shared" si="16"/>
        <v>8.29093649896359E-2</v>
      </c>
      <c r="M58" s="17" t="s">
        <v>20</v>
      </c>
      <c r="N58" s="79" t="s">
        <v>13</v>
      </c>
      <c r="O58" s="20">
        <v>55</v>
      </c>
      <c r="P58" s="20" t="s">
        <v>23</v>
      </c>
      <c r="Q58" s="19" t="s">
        <v>24</v>
      </c>
      <c r="R58" s="89">
        <f t="shared" si="19"/>
        <v>89</v>
      </c>
      <c r="S58" s="35">
        <v>85.48</v>
      </c>
      <c r="T58" s="35">
        <v>2.859</v>
      </c>
      <c r="U58" s="19">
        <v>1</v>
      </c>
      <c r="V58" s="61">
        <f t="shared" si="13"/>
        <v>4.1179223210107576</v>
      </c>
      <c r="W58" s="95">
        <f t="shared" si="14"/>
        <v>1.2311997201818803</v>
      </c>
    </row>
    <row r="59" spans="1:23" x14ac:dyDescent="0.25">
      <c r="A59" s="17" t="s">
        <v>17</v>
      </c>
      <c r="B59" s="79" t="s">
        <v>13</v>
      </c>
      <c r="C59" s="20">
        <v>56</v>
      </c>
      <c r="D59" s="20" t="s">
        <v>23</v>
      </c>
      <c r="E59" s="19" t="s">
        <v>24</v>
      </c>
      <c r="F59" s="47">
        <v>64.400000000000006</v>
      </c>
      <c r="G59" s="35">
        <v>56.52</v>
      </c>
      <c r="H59" s="35">
        <f t="shared" si="9"/>
        <v>4.2389999999999999</v>
      </c>
      <c r="I59" s="19">
        <v>4</v>
      </c>
      <c r="J59" s="61">
        <f t="shared" si="18"/>
        <v>13.941967445152162</v>
      </c>
      <c r="K59" s="83">
        <f t="shared" si="16"/>
        <v>1.8589289926869552</v>
      </c>
      <c r="M59" s="17" t="s">
        <v>19</v>
      </c>
      <c r="N59" s="79" t="s">
        <v>13</v>
      </c>
      <c r="O59" s="20">
        <v>56</v>
      </c>
      <c r="P59" s="20" t="s">
        <v>23</v>
      </c>
      <c r="Q59" s="19" t="s">
        <v>24</v>
      </c>
      <c r="R59" s="89">
        <f t="shared" si="19"/>
        <v>64.400000000000006</v>
      </c>
      <c r="S59" s="35">
        <v>51.94</v>
      </c>
      <c r="T59" s="35">
        <v>4.6479999999999997</v>
      </c>
      <c r="U59" s="19">
        <v>1</v>
      </c>
      <c r="V59" s="61">
        <f>((R59-S59)/S59)*100</f>
        <v>23.989218328840987</v>
      </c>
      <c r="W59" s="95">
        <f>(R59-S59)/T59</f>
        <v>2.6807228915662669</v>
      </c>
    </row>
    <row r="60" spans="1:23" x14ac:dyDescent="0.25">
      <c r="A60" s="17" t="s">
        <v>22</v>
      </c>
      <c r="B60" s="79" t="s">
        <v>13</v>
      </c>
      <c r="C60" s="20">
        <v>57</v>
      </c>
      <c r="D60" s="20" t="s">
        <v>18</v>
      </c>
      <c r="E60" s="19" t="s">
        <v>15</v>
      </c>
      <c r="F60" s="47">
        <v>13.04</v>
      </c>
      <c r="G60" s="35">
        <v>12.93</v>
      </c>
      <c r="H60" s="19" t="s">
        <v>94</v>
      </c>
      <c r="I60" s="19">
        <v>4</v>
      </c>
      <c r="J60" s="35">
        <f>((F60-G60))</f>
        <v>0.10999999999999943</v>
      </c>
      <c r="K60" s="83">
        <f t="shared" si="16"/>
        <v>0.73333333333332962</v>
      </c>
      <c r="M60" s="17" t="s">
        <v>22</v>
      </c>
      <c r="N60" s="79" t="s">
        <v>13</v>
      </c>
      <c r="O60" s="20">
        <v>57</v>
      </c>
      <c r="P60" s="20" t="s">
        <v>18</v>
      </c>
      <c r="Q60" s="19" t="s">
        <v>15</v>
      </c>
      <c r="R60" s="35">
        <f t="shared" si="19"/>
        <v>13.04</v>
      </c>
      <c r="S60" s="35">
        <v>12.91500000053485</v>
      </c>
      <c r="T60" s="35">
        <v>6.8558910440451662E-2</v>
      </c>
      <c r="U60" s="19" t="s">
        <v>76</v>
      </c>
      <c r="V60" s="35">
        <f>S60-R60</f>
        <v>-0.12499999946514961</v>
      </c>
      <c r="W60" s="95">
        <f t="shared" ref="W60:W66" si="21">(R60-S60)/T60</f>
        <v>1.8232495041431718</v>
      </c>
    </row>
    <row r="61" spans="1:23" x14ac:dyDescent="0.25">
      <c r="A61" s="17" t="s">
        <v>16</v>
      </c>
      <c r="B61" s="79" t="s">
        <v>13</v>
      </c>
      <c r="C61" s="20">
        <v>58</v>
      </c>
      <c r="D61" s="20" t="s">
        <v>18</v>
      </c>
      <c r="E61" s="19" t="s">
        <v>15</v>
      </c>
      <c r="F61" s="47">
        <v>12.19</v>
      </c>
      <c r="G61" s="35">
        <v>12.06</v>
      </c>
      <c r="H61" s="19" t="s">
        <v>94</v>
      </c>
      <c r="I61" s="19">
        <v>4</v>
      </c>
      <c r="J61" s="35">
        <f t="shared" ref="J61:J66" si="22">((F61-G61))</f>
        <v>0.12999999999999901</v>
      </c>
      <c r="K61" s="83">
        <f t="shared" si="16"/>
        <v>0.86666666666666003</v>
      </c>
      <c r="M61" s="17" t="s">
        <v>16</v>
      </c>
      <c r="N61" s="79" t="s">
        <v>13</v>
      </c>
      <c r="O61" s="20">
        <v>58</v>
      </c>
      <c r="P61" s="20" t="s">
        <v>18</v>
      </c>
      <c r="Q61" s="19" t="s">
        <v>15</v>
      </c>
      <c r="R61" s="35">
        <f t="shared" si="19"/>
        <v>12.19</v>
      </c>
      <c r="S61" s="35">
        <v>12.052500000265804</v>
      </c>
      <c r="T61" s="35">
        <v>6.8686136992674354E-2</v>
      </c>
      <c r="U61" s="19" t="s">
        <v>76</v>
      </c>
      <c r="V61" s="35">
        <f t="shared" ref="V61:V66" si="23">S61-R61</f>
        <v>-0.13749999973419591</v>
      </c>
      <c r="W61" s="95">
        <f t="shared" si="21"/>
        <v>2.0018595564467518</v>
      </c>
    </row>
    <row r="62" spans="1:23" x14ac:dyDescent="0.25">
      <c r="A62" s="17" t="s">
        <v>12</v>
      </c>
      <c r="B62" s="79" t="s">
        <v>13</v>
      </c>
      <c r="C62" s="20">
        <v>59</v>
      </c>
      <c r="D62" s="20" t="s">
        <v>18</v>
      </c>
      <c r="E62" s="19" t="s">
        <v>15</v>
      </c>
      <c r="F62" s="48">
        <v>7.9</v>
      </c>
      <c r="G62" s="35">
        <v>7.92</v>
      </c>
      <c r="H62" s="19" t="s">
        <v>94</v>
      </c>
      <c r="I62" s="61">
        <v>4</v>
      </c>
      <c r="J62" s="35">
        <f t="shared" si="22"/>
        <v>-1.9999999999999574E-2</v>
      </c>
      <c r="K62" s="83">
        <f t="shared" si="16"/>
        <v>-0.1333333333333305</v>
      </c>
      <c r="M62" s="17" t="s">
        <v>12</v>
      </c>
      <c r="N62" s="79" t="s">
        <v>13</v>
      </c>
      <c r="O62" s="20">
        <v>59</v>
      </c>
      <c r="P62" s="20" t="s">
        <v>18</v>
      </c>
      <c r="Q62" s="19" t="s">
        <v>15</v>
      </c>
      <c r="R62" s="35">
        <f t="shared" si="19"/>
        <v>7.9</v>
      </c>
      <c r="S62" s="35">
        <v>7.9155597813592111</v>
      </c>
      <c r="T62" s="84">
        <v>4.3701952445839201E-2</v>
      </c>
      <c r="U62" s="19" t="s">
        <v>76</v>
      </c>
      <c r="V62" s="35">
        <f t="shared" si="23"/>
        <v>1.5559781359210767E-2</v>
      </c>
      <c r="W62" s="95">
        <f t="shared" si="21"/>
        <v>-0.35604316256795049</v>
      </c>
    </row>
    <row r="63" spans="1:23" x14ac:dyDescent="0.25">
      <c r="A63" s="17" t="s">
        <v>21</v>
      </c>
      <c r="B63" s="79" t="s">
        <v>13</v>
      </c>
      <c r="C63" s="20">
        <v>60</v>
      </c>
      <c r="D63" s="20" t="s">
        <v>18</v>
      </c>
      <c r="E63" s="19" t="s">
        <v>15</v>
      </c>
      <c r="F63" s="48">
        <v>5.52</v>
      </c>
      <c r="G63" s="35">
        <v>5.51</v>
      </c>
      <c r="H63" s="19" t="s">
        <v>94</v>
      </c>
      <c r="I63" s="61">
        <v>4</v>
      </c>
      <c r="J63" s="35">
        <f t="shared" si="22"/>
        <v>9.9999999999997868E-3</v>
      </c>
      <c r="K63" s="83">
        <f t="shared" si="16"/>
        <v>6.666666666666525E-2</v>
      </c>
      <c r="M63" s="17" t="s">
        <v>21</v>
      </c>
      <c r="N63" s="79" t="s">
        <v>13</v>
      </c>
      <c r="O63" s="20">
        <v>61</v>
      </c>
      <c r="P63" s="20" t="s">
        <v>18</v>
      </c>
      <c r="Q63" s="19" t="s">
        <v>15</v>
      </c>
      <c r="R63" s="35">
        <f t="shared" si="19"/>
        <v>5.52</v>
      </c>
      <c r="S63" s="35">
        <v>5.4888888969374996</v>
      </c>
      <c r="T63" s="84">
        <v>3.1478412445673939E-2</v>
      </c>
      <c r="U63" s="19" t="s">
        <v>76</v>
      </c>
      <c r="V63" s="35">
        <f t="shared" si="23"/>
        <v>-3.1111103062499978E-2</v>
      </c>
      <c r="W63" s="95">
        <f t="shared" si="21"/>
        <v>0.9883313879374358</v>
      </c>
    </row>
    <row r="64" spans="1:23" x14ac:dyDescent="0.25">
      <c r="A64" s="17" t="s">
        <v>20</v>
      </c>
      <c r="B64" s="79" t="s">
        <v>13</v>
      </c>
      <c r="C64" s="20">
        <v>61</v>
      </c>
      <c r="D64" s="20" t="s">
        <v>18</v>
      </c>
      <c r="E64" s="19" t="s">
        <v>15</v>
      </c>
      <c r="F64" s="48">
        <v>16.47</v>
      </c>
      <c r="G64" s="35">
        <v>16.399999999999999</v>
      </c>
      <c r="H64" s="19" t="s">
        <v>94</v>
      </c>
      <c r="I64" s="61">
        <v>4</v>
      </c>
      <c r="J64" s="35">
        <f t="shared" si="22"/>
        <v>7.0000000000000284E-2</v>
      </c>
      <c r="K64" s="83">
        <f t="shared" si="16"/>
        <v>0.46666666666666856</v>
      </c>
      <c r="M64" s="17" t="s">
        <v>20</v>
      </c>
      <c r="N64" s="79" t="s">
        <v>13</v>
      </c>
      <c r="O64" s="20">
        <v>63</v>
      </c>
      <c r="P64" s="20" t="s">
        <v>18</v>
      </c>
      <c r="Q64" s="19" t="s">
        <v>15</v>
      </c>
      <c r="R64" s="35">
        <f t="shared" si="19"/>
        <v>16.47</v>
      </c>
      <c r="S64" s="35">
        <v>16.417221666225021</v>
      </c>
      <c r="T64" s="84">
        <v>6.8585168139837144E-2</v>
      </c>
      <c r="U64" s="19" t="s">
        <v>76</v>
      </c>
      <c r="V64" s="35">
        <f t="shared" si="23"/>
        <v>-5.2778333774977426E-2</v>
      </c>
      <c r="W64" s="95">
        <f t="shared" si="21"/>
        <v>0.76952984451927819</v>
      </c>
    </row>
    <row r="65" spans="1:23" x14ac:dyDescent="0.25">
      <c r="A65" s="17" t="s">
        <v>19</v>
      </c>
      <c r="B65" s="79" t="s">
        <v>13</v>
      </c>
      <c r="C65" s="20">
        <v>62</v>
      </c>
      <c r="D65" s="20" t="s">
        <v>18</v>
      </c>
      <c r="E65" s="19" t="s">
        <v>15</v>
      </c>
      <c r="F65" s="48">
        <v>20.95</v>
      </c>
      <c r="G65" s="35">
        <v>20.94</v>
      </c>
      <c r="H65" s="19" t="s">
        <v>94</v>
      </c>
      <c r="I65" s="61">
        <v>4</v>
      </c>
      <c r="J65" s="35">
        <f t="shared" si="22"/>
        <v>9.9999999999980105E-3</v>
      </c>
      <c r="K65" s="83">
        <f t="shared" si="16"/>
        <v>6.6666666666653412E-2</v>
      </c>
      <c r="M65" s="17" t="s">
        <v>19</v>
      </c>
      <c r="N65" s="79" t="s">
        <v>13</v>
      </c>
      <c r="O65" s="20">
        <v>64</v>
      </c>
      <c r="P65" s="20" t="s">
        <v>18</v>
      </c>
      <c r="Q65" s="19" t="s">
        <v>15</v>
      </c>
      <c r="R65" s="35">
        <f t="shared" si="19"/>
        <v>20.95</v>
      </c>
      <c r="S65" s="35">
        <v>20.943459289312514</v>
      </c>
      <c r="T65" s="84">
        <v>8.5967415154817997E-2</v>
      </c>
      <c r="U65" s="19" t="s">
        <v>76</v>
      </c>
      <c r="V65" s="35">
        <f t="shared" si="23"/>
        <v>-6.540710687485074E-3</v>
      </c>
      <c r="W65" s="95">
        <f t="shared" si="21"/>
        <v>7.6083603022214438E-2</v>
      </c>
    </row>
    <row r="66" spans="1:23" x14ac:dyDescent="0.25">
      <c r="A66" s="17" t="s">
        <v>17</v>
      </c>
      <c r="B66" s="79" t="s">
        <v>13</v>
      </c>
      <c r="C66" s="20">
        <v>63</v>
      </c>
      <c r="D66" s="20" t="s">
        <v>18</v>
      </c>
      <c r="E66" s="19" t="s">
        <v>15</v>
      </c>
      <c r="F66" s="48">
        <v>15.9</v>
      </c>
      <c r="G66" s="35">
        <v>15.86</v>
      </c>
      <c r="H66" s="19" t="s">
        <v>94</v>
      </c>
      <c r="I66" s="61">
        <v>4</v>
      </c>
      <c r="J66" s="35">
        <f t="shared" si="22"/>
        <v>4.0000000000000924E-2</v>
      </c>
      <c r="K66" s="83">
        <f t="shared" si="16"/>
        <v>0.26666666666667282</v>
      </c>
      <c r="M66" s="17" t="s">
        <v>17</v>
      </c>
      <c r="N66" s="79" t="s">
        <v>13</v>
      </c>
      <c r="O66" s="20">
        <v>65</v>
      </c>
      <c r="P66" s="20" t="s">
        <v>18</v>
      </c>
      <c r="Q66" s="19" t="s">
        <v>15</v>
      </c>
      <c r="R66" s="35">
        <f t="shared" si="19"/>
        <v>15.9</v>
      </c>
      <c r="S66" s="35">
        <v>15.877874048225475</v>
      </c>
      <c r="T66" s="84">
        <v>5.5964632695632982E-2</v>
      </c>
      <c r="U66" s="19" t="s">
        <v>76</v>
      </c>
      <c r="V66" s="35">
        <f t="shared" si="23"/>
        <v>-2.2125951774524921E-2</v>
      </c>
      <c r="W66" s="95">
        <f t="shared" si="21"/>
        <v>0.39535597231305419</v>
      </c>
    </row>
    <row r="67" spans="1:23" x14ac:dyDescent="0.25">
      <c r="A67" s="59" t="s">
        <v>16</v>
      </c>
      <c r="B67" s="81" t="s">
        <v>13</v>
      </c>
      <c r="C67" s="20">
        <v>64</v>
      </c>
      <c r="D67" s="60" t="s">
        <v>14</v>
      </c>
      <c r="E67" s="47" t="s">
        <v>15</v>
      </c>
      <c r="F67" s="47">
        <v>4.72</v>
      </c>
      <c r="G67" s="35">
        <v>4.3899999999999997</v>
      </c>
      <c r="H67" s="35">
        <f t="shared" ref="H67:H68" si="24">0.075*G67</f>
        <v>0.32924999999999999</v>
      </c>
      <c r="I67" s="61">
        <v>4</v>
      </c>
      <c r="J67" s="61">
        <f t="shared" si="18"/>
        <v>7.5170842824601385</v>
      </c>
      <c r="K67" s="83">
        <f t="shared" si="16"/>
        <v>1.0022779043280186</v>
      </c>
      <c r="M67" s="59" t="s">
        <v>25</v>
      </c>
      <c r="N67" s="81" t="s">
        <v>13</v>
      </c>
      <c r="O67" s="60">
        <v>66</v>
      </c>
      <c r="P67" s="60" t="s">
        <v>14</v>
      </c>
      <c r="Q67" s="47" t="s">
        <v>15</v>
      </c>
      <c r="R67" s="35">
        <f t="shared" si="19"/>
        <v>4.72</v>
      </c>
      <c r="S67" s="48">
        <v>4.3949999999999996</v>
      </c>
      <c r="T67" s="84">
        <v>0.10349999999999999</v>
      </c>
      <c r="U67" s="90">
        <v>1</v>
      </c>
      <c r="V67" s="61">
        <f>((R67-S67)/S67)*100</f>
        <v>7.3947667804323141</v>
      </c>
      <c r="W67" s="83">
        <f>(R67-S67)/T67</f>
        <v>3.1400966183574899</v>
      </c>
    </row>
    <row r="68" spans="1:23" ht="15.75" thickBot="1" x14ac:dyDescent="0.3">
      <c r="A68" s="77" t="s">
        <v>12</v>
      </c>
      <c r="B68" s="82" t="s">
        <v>13</v>
      </c>
      <c r="C68" s="93">
        <v>65</v>
      </c>
      <c r="D68" s="76" t="s">
        <v>14</v>
      </c>
      <c r="E68" s="72" t="s">
        <v>15</v>
      </c>
      <c r="F68" s="72">
        <v>3.9</v>
      </c>
      <c r="G68" s="73">
        <v>3.64</v>
      </c>
      <c r="H68" s="73">
        <f t="shared" si="24"/>
        <v>0.27300000000000002</v>
      </c>
      <c r="I68" s="74">
        <v>4</v>
      </c>
      <c r="J68" s="74">
        <f t="shared" si="18"/>
        <v>7.142857142857137</v>
      </c>
      <c r="K68" s="88">
        <f t="shared" si="16"/>
        <v>0.95238095238095155</v>
      </c>
      <c r="M68" s="77" t="s">
        <v>20</v>
      </c>
      <c r="N68" s="82" t="s">
        <v>13</v>
      </c>
      <c r="O68" s="76">
        <v>66</v>
      </c>
      <c r="P68" s="76" t="s">
        <v>14</v>
      </c>
      <c r="Q68" s="72" t="s">
        <v>15</v>
      </c>
      <c r="R68" s="73">
        <f t="shared" si="19"/>
        <v>3.9</v>
      </c>
      <c r="S68" s="75">
        <v>3.67</v>
      </c>
      <c r="T68" s="73">
        <v>8.4510000000000002E-2</v>
      </c>
      <c r="U68" s="91">
        <v>1</v>
      </c>
      <c r="V68" s="74">
        <f>((R68-S68)/S68)*100</f>
        <v>6.2670299727520433</v>
      </c>
      <c r="W68" s="88">
        <f>(R68-S68)/T68</f>
        <v>2.721571411667258</v>
      </c>
    </row>
    <row r="70" spans="1:23" x14ac:dyDescent="0.25">
      <c r="W70" s="9"/>
    </row>
    <row r="71" spans="1:23" x14ac:dyDescent="0.25">
      <c r="W71" s="9"/>
    </row>
    <row r="72" spans="1:23" x14ac:dyDescent="0.25">
      <c r="W72" s="9"/>
    </row>
    <row r="73" spans="1:23" x14ac:dyDescent="0.25">
      <c r="W73" s="9"/>
    </row>
    <row r="74" spans="1:23" x14ac:dyDescent="0.25">
      <c r="W74" s="9"/>
    </row>
    <row r="75" spans="1:23" x14ac:dyDescent="0.25">
      <c r="W75" s="9"/>
    </row>
    <row r="76" spans="1:23" x14ac:dyDescent="0.25">
      <c r="W76" s="9"/>
    </row>
    <row r="77" spans="1:23" x14ac:dyDescent="0.25">
      <c r="W77" s="9"/>
    </row>
    <row r="78" spans="1:23" x14ac:dyDescent="0.25">
      <c r="W78" s="9"/>
    </row>
    <row r="79" spans="1:23" x14ac:dyDescent="0.25">
      <c r="W79" s="9"/>
    </row>
  </sheetData>
  <sheetProtection algorithmName="SHA-512" hashValue="/8ZpB7wCdwEpEVndZDXFSdjklZ+juptUGZMDSAiWKwtKAF3hYiAKQD/XyK39ghOFUiI3XGJz+oQc9IRqbMWE2w==" saltValue="M3wBAPYr6NWCqF7ZK3tdHg==" spinCount="100000" sheet="1" objects="1" scenarios="1" selectLockedCells="1" selectUnlockedCells="1"/>
  <mergeCells count="3">
    <mergeCell ref="A2:K2"/>
    <mergeCell ref="A8:K8"/>
    <mergeCell ref="M8:W8"/>
  </mergeCells>
  <conditionalFormatting sqref="K14:K35 K45:K68">
    <cfRule type="cellIs" dxfId="89" priority="16" stopIfTrue="1" operator="between">
      <formula>-2</formula>
      <formula>2</formula>
    </cfRule>
    <cfRule type="cellIs" dxfId="88" priority="17" stopIfTrue="1" operator="between">
      <formula>-3</formula>
      <formula>3</formula>
    </cfRule>
    <cfRule type="cellIs" dxfId="87" priority="18" operator="notBetween">
      <formula>-3</formula>
      <formula>3</formula>
    </cfRule>
  </conditionalFormatting>
  <conditionalFormatting sqref="W33:W35 W67:W68 W45:W59">
    <cfRule type="cellIs" dxfId="86" priority="7" stopIfTrue="1" operator="between">
      <formula>-2</formula>
      <formula>2</formula>
    </cfRule>
    <cfRule type="cellIs" dxfId="85" priority="8" stopIfTrue="1" operator="between">
      <formula>-3</formula>
      <formula>3</formula>
    </cfRule>
    <cfRule type="cellIs" dxfId="84" priority="9" operator="notBetween">
      <formula>-3</formula>
      <formula>3</formula>
    </cfRule>
  </conditionalFormatting>
  <conditionalFormatting sqref="W60:W66">
    <cfRule type="cellIs" dxfId="83" priority="1" stopIfTrue="1" operator="between">
      <formula>-2</formula>
      <formula>2</formula>
    </cfRule>
    <cfRule type="cellIs" dxfId="82" priority="2" stopIfTrue="1" operator="between">
      <formula>-3</formula>
      <formula>3</formula>
    </cfRule>
    <cfRule type="cellIs" dxfId="8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77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644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93.06</v>
      </c>
      <c r="G14" s="55">
        <v>95.579989931168086</v>
      </c>
      <c r="H14" s="55">
        <f>G14*0.04</f>
        <v>3.8231995972467234</v>
      </c>
      <c r="I14" s="52"/>
      <c r="J14" s="56">
        <f>((F14-G14)/G14)*100</f>
        <v>-2.6365245832133422</v>
      </c>
      <c r="K14" s="94">
        <f>(F14-G14)/(G14*0.04)</f>
        <v>-0.65913114580333554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126.6</v>
      </c>
      <c r="G15" s="55">
        <v>124.96</v>
      </c>
      <c r="H15" s="55">
        <f>1</f>
        <v>1</v>
      </c>
      <c r="I15" s="52"/>
      <c r="J15" s="71">
        <f>F15-G15</f>
        <v>1.6400000000000006</v>
      </c>
      <c r="K15" s="94">
        <f>(F15-G15)/1</f>
        <v>1.6400000000000006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6.36</v>
      </c>
      <c r="G16" s="55">
        <v>6.3029845495106445</v>
      </c>
      <c r="H16" s="55">
        <f>((12.5-0.53*G16)/200)*G16</f>
        <v>0.28865835663128508</v>
      </c>
      <c r="I16" s="52"/>
      <c r="J16" s="56">
        <f t="shared" ref="J16:J28" si="0">((F16-G16)/G16)*100</f>
        <v>0.9045786173437862</v>
      </c>
      <c r="K16" s="94">
        <f>(F16-G16)/((12.5-0.53*G16)/2/100*G16)</f>
        <v>0.19751879403298891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6.52</v>
      </c>
      <c r="G17" s="55">
        <v>6.3061473754433282</v>
      </c>
      <c r="H17" s="55">
        <f>((12.5-0.53*G17)/200)*G17</f>
        <v>0.28875034995505944</v>
      </c>
      <c r="I17" s="52"/>
      <c r="J17" s="56">
        <f t="shared" si="0"/>
        <v>3.3911770820553868</v>
      </c>
      <c r="K17" s="94">
        <f t="shared" ref="K17:K19" si="1">(F17-G17)/((12.5-0.53*G17)/2/100*G17)</f>
        <v>0.74061425238083711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14.39</v>
      </c>
      <c r="G18" s="55">
        <v>13.995678637668881</v>
      </c>
      <c r="H18" s="55">
        <f>((12.5-0.53*G18)/200)*G18</f>
        <v>0.35565051045271723</v>
      </c>
      <c r="I18" s="52"/>
      <c r="J18" s="56">
        <f t="shared" si="0"/>
        <v>2.8174508184963414</v>
      </c>
      <c r="K18" s="94">
        <f t="shared" si="1"/>
        <v>1.1087327326739305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14.37</v>
      </c>
      <c r="G19" s="55">
        <v>13.809738267799245</v>
      </c>
      <c r="H19" s="55">
        <f>((12.5-0.53*G19)/200)*G19</f>
        <v>0.35773013352088773</v>
      </c>
      <c r="I19" s="52"/>
      <c r="J19" s="56">
        <f t="shared" si="0"/>
        <v>4.0570047117195553</v>
      </c>
      <c r="K19" s="94">
        <f t="shared" si="1"/>
        <v>1.5661575017080311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8.1300000000000008</v>
      </c>
      <c r="G20" s="55">
        <v>8.515934401097784</v>
      </c>
      <c r="H20" s="55">
        <f>G20*0.075</f>
        <v>0.63869508008233378</v>
      </c>
      <c r="I20" s="52"/>
      <c r="J20" s="56">
        <f t="shared" si="0"/>
        <v>-4.5319090415730852</v>
      </c>
      <c r="K20" s="94">
        <f>(F20-G20)/(G20*0.075)</f>
        <v>-0.60425453887641134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6.6</v>
      </c>
      <c r="G21" s="48">
        <v>6.5782953550043803</v>
      </c>
      <c r="H21" s="35">
        <f t="shared" ref="H21:H23" si="2">G21*0.075</f>
        <v>0.49337215162532849</v>
      </c>
      <c r="I21" s="19"/>
      <c r="J21" s="39">
        <f t="shared" si="0"/>
        <v>0.32994330330740906</v>
      </c>
      <c r="K21" s="94">
        <f>(F21-G21)/(G21*0.075)</f>
        <v>4.3992440440987879E-2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14.24</v>
      </c>
      <c r="G22" s="48">
        <v>14.438179123641753</v>
      </c>
      <c r="H22" s="35">
        <f t="shared" si="2"/>
        <v>1.0828634342731314</v>
      </c>
      <c r="I22" s="61"/>
      <c r="J22" s="39">
        <f t="shared" si="0"/>
        <v>-1.3726046888921379</v>
      </c>
      <c r="K22" s="94">
        <f t="shared" ref="K22:K23" si="3">(F22-G22)/(G22*0.075)</f>
        <v>-0.18301395851895175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18.899999999999999</v>
      </c>
      <c r="G23" s="48">
        <v>19.408670843260097</v>
      </c>
      <c r="H23" s="35">
        <f t="shared" si="2"/>
        <v>1.4556503132445073</v>
      </c>
      <c r="I23" s="61"/>
      <c r="J23" s="39">
        <f t="shared" si="0"/>
        <v>-2.6208432682897542</v>
      </c>
      <c r="K23" s="94">
        <f t="shared" si="3"/>
        <v>-0.34944576910530062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77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77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93.06</v>
      </c>
      <c r="G26" s="35">
        <v>93.107657656773895</v>
      </c>
      <c r="H26" s="35">
        <f>G26*0.05</f>
        <v>4.6553828828386949</v>
      </c>
      <c r="I26" s="61"/>
      <c r="J26" s="39">
        <f t="shared" si="0"/>
        <v>-5.1185539378055499E-2</v>
      </c>
      <c r="K26" s="94">
        <f>(F26-G26)/(G26*0.05)</f>
        <v>-1.02371078756111E-2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118.37</v>
      </c>
      <c r="G27" s="35">
        <v>118.34105254970473</v>
      </c>
      <c r="H27" s="35">
        <f t="shared" ref="H27:H28" si="4">G27*0.05</f>
        <v>5.9170526274852371</v>
      </c>
      <c r="I27" s="61"/>
      <c r="J27" s="39">
        <f t="shared" si="0"/>
        <v>2.4461038389969391E-2</v>
      </c>
      <c r="K27" s="94">
        <f t="shared" ref="K27:K28" si="5">(F27-G27)/(G27*0.05)</f>
        <v>4.8922076779938772E-3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190.2</v>
      </c>
      <c r="G28" s="35">
        <v>191.8147396047855</v>
      </c>
      <c r="H28" s="35">
        <f t="shared" si="4"/>
        <v>9.5907369802392761</v>
      </c>
      <c r="I28" s="61"/>
      <c r="J28" s="39">
        <f t="shared" si="0"/>
        <v>-0.84182248356540113</v>
      </c>
      <c r="K28" s="94">
        <f t="shared" si="5"/>
        <v>-0.16836449671308021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77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77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66</v>
      </c>
      <c r="G31" s="55">
        <v>61.56</v>
      </c>
      <c r="H31" s="55">
        <f>0.075*G31</f>
        <v>4.617</v>
      </c>
      <c r="I31" s="62">
        <v>4</v>
      </c>
      <c r="J31" s="62">
        <f>((F31-G31)/G31)*100</f>
        <v>7.2124756335282605</v>
      </c>
      <c r="K31" s="94">
        <f>(F31-G31)/H31</f>
        <v>0.96166341780376818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66</v>
      </c>
      <c r="S31" s="55">
        <v>65.27</v>
      </c>
      <c r="T31" s="55">
        <v>1.5329999999999999</v>
      </c>
      <c r="U31" s="52">
        <v>1</v>
      </c>
      <c r="V31" s="61">
        <f>((R31-S31)/S31)*100</f>
        <v>1.1184311322200153</v>
      </c>
      <c r="W31" s="95">
        <f>(R31-S31)/T31</f>
        <v>0.47619047619047883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105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4.6233559186927069</v>
      </c>
      <c r="K32" s="94">
        <f t="shared" ref="K32:K33" si="8">(F32-G32)/H32</f>
        <v>0.61644745582569427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105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1.1560693641618525</v>
      </c>
      <c r="W32" s="95">
        <f t="shared" ref="W32:W56" si="11">(R32-S32)/T32</f>
        <v>0.5867970660146713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200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9.6731739416538627</v>
      </c>
      <c r="K33" s="94">
        <f t="shared" si="8"/>
        <v>1.2897565255538483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200</v>
      </c>
      <c r="S33" s="55">
        <v>189.7</v>
      </c>
      <c r="T33" s="55">
        <v>8.1590000000000007</v>
      </c>
      <c r="U33" s="52">
        <v>1</v>
      </c>
      <c r="V33" s="61">
        <f t="shared" si="10"/>
        <v>5.429625724828683</v>
      </c>
      <c r="W33" s="95">
        <f t="shared" si="11"/>
        <v>1.2624096090207146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24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24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23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23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28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28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40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40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54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54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66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66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113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113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97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97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74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74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67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8.8369070825211136</v>
      </c>
      <c r="K43" s="83">
        <f>(F43-G43)/H43</f>
        <v>1.1782542776694818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67</v>
      </c>
      <c r="S43" s="55">
        <v>65.180000000000007</v>
      </c>
      <c r="T43" s="55">
        <v>1.6220000000000001</v>
      </c>
      <c r="U43" s="52">
        <v>1</v>
      </c>
      <c r="V43" s="61">
        <f t="shared" si="10"/>
        <v>2.7922675667382526</v>
      </c>
      <c r="W43" s="95">
        <f t="shared" si="11"/>
        <v>1.1220715166461117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128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2.4081926554124373</v>
      </c>
      <c r="K44" s="83">
        <f t="shared" ref="K44:K66" si="13">(F44-G44)/H44</f>
        <v>0.32109235405499159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128</v>
      </c>
      <c r="S44" s="35">
        <v>126.8</v>
      </c>
      <c r="T44" s="35">
        <v>2.8809999999999998</v>
      </c>
      <c r="U44" s="19">
        <v>1</v>
      </c>
      <c r="V44" s="61">
        <f t="shared" si="10"/>
        <v>0.94637223974763629</v>
      </c>
      <c r="W44" s="95">
        <f t="shared" si="11"/>
        <v>0.41652204095800172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177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-0.22547914317925913</v>
      </c>
      <c r="K45" s="83">
        <f t="shared" si="13"/>
        <v>-3.0063885757234551E-2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177</v>
      </c>
      <c r="S45" s="35">
        <v>178.3</v>
      </c>
      <c r="T45" s="35">
        <v>3.996</v>
      </c>
      <c r="U45" s="19">
        <v>1</v>
      </c>
      <c r="V45" s="61">
        <f t="shared" si="10"/>
        <v>-0.72910824453169443</v>
      </c>
      <c r="W45" s="95">
        <f t="shared" si="11"/>
        <v>-0.32532532532532815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107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2.7364378300528029</v>
      </c>
      <c r="K46" s="83">
        <f t="shared" si="13"/>
        <v>0.36485837734037374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107</v>
      </c>
      <c r="S46" s="35">
        <v>105.6</v>
      </c>
      <c r="T46" s="35">
        <v>1.27</v>
      </c>
      <c r="U46" s="19">
        <v>1</v>
      </c>
      <c r="V46" s="61">
        <f t="shared" si="10"/>
        <v>1.3257575757575812</v>
      </c>
      <c r="W46" s="95">
        <f t="shared" si="11"/>
        <v>1.1023622047244139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100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-3.5958739034030693</v>
      </c>
      <c r="K47" s="83">
        <f t="shared" si="13"/>
        <v>-0.47944985378707594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100</v>
      </c>
      <c r="S47" s="35" t="s">
        <v>95</v>
      </c>
      <c r="T47" s="35">
        <v>6.2910000000000004</v>
      </c>
      <c r="U47" s="19">
        <v>1</v>
      </c>
      <c r="V47" s="61">
        <f t="shared" si="10"/>
        <v>-0.99009900990099009</v>
      </c>
      <c r="W47" s="95">
        <f t="shared" si="11"/>
        <v>-0.15895724050230486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69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-9.5556429414077932</v>
      </c>
      <c r="K48" s="83">
        <f t="shared" si="13"/>
        <v>-1.2740857255210392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69</v>
      </c>
      <c r="S48" s="35">
        <v>71.95</v>
      </c>
      <c r="T48" s="35">
        <v>6.899</v>
      </c>
      <c r="U48" s="19">
        <v>1</v>
      </c>
      <c r="V48" s="61">
        <f t="shared" si="10"/>
        <v>-4.1000694927032697</v>
      </c>
      <c r="W48" s="95">
        <f t="shared" si="11"/>
        <v>-0.42759820263806392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59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0.44262853251616957</v>
      </c>
      <c r="K49" s="83">
        <f t="shared" si="13"/>
        <v>5.9017137668822613E-2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59</v>
      </c>
      <c r="S49" s="35">
        <v>57.27</v>
      </c>
      <c r="T49" s="35">
        <v>6.63</v>
      </c>
      <c r="U49" s="19">
        <v>1</v>
      </c>
      <c r="V49" s="61">
        <f t="shared" si="10"/>
        <v>3.020778767242879</v>
      </c>
      <c r="W49" s="95">
        <f t="shared" si="11"/>
        <v>0.26093514328808398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55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-8.0882352941176521</v>
      </c>
      <c r="K50" s="83">
        <f t="shared" si="13"/>
        <v>-1.0784313725490202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55</v>
      </c>
      <c r="S50" s="35">
        <v>57.3</v>
      </c>
      <c r="T50" s="35">
        <v>5.7729999999999997</v>
      </c>
      <c r="U50" s="19">
        <v>1</v>
      </c>
      <c r="V50" s="61">
        <f t="shared" si="10"/>
        <v>-4.0139616055846368</v>
      </c>
      <c r="W50" s="95">
        <f t="shared" si="11"/>
        <v>-0.39840637450199157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91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-1.6747703943814123</v>
      </c>
      <c r="K51" s="83">
        <f t="shared" si="13"/>
        <v>-0.22330271925085501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91</v>
      </c>
      <c r="S51" s="35">
        <v>92.93</v>
      </c>
      <c r="T51" s="35">
        <v>6.3570000000000002</v>
      </c>
      <c r="U51" s="19">
        <v>1</v>
      </c>
      <c r="V51" s="61">
        <f t="shared" si="10"/>
        <v>-2.0768320241041716</v>
      </c>
      <c r="W51" s="95">
        <f t="shared" si="11"/>
        <v>-0.3036023281422065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131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1.5503875968992249</v>
      </c>
      <c r="K52" s="83">
        <f t="shared" si="13"/>
        <v>0.20671834625322999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131</v>
      </c>
      <c r="S52" s="35">
        <v>124.7</v>
      </c>
      <c r="T52" s="35">
        <v>3.73</v>
      </c>
      <c r="U52" s="19">
        <v>1</v>
      </c>
      <c r="V52" s="61">
        <f t="shared" si="10"/>
        <v>5.0521251002405752</v>
      </c>
      <c r="W52" s="95">
        <f t="shared" si="11"/>
        <v>1.6890080428954417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244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1.5270669496109464</v>
      </c>
      <c r="K53" s="83">
        <f t="shared" si="13"/>
        <v>0.20360892661479285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244</v>
      </c>
      <c r="S53" s="35">
        <v>229.4</v>
      </c>
      <c r="T53" s="35">
        <v>11.3</v>
      </c>
      <c r="U53" s="19">
        <v>1</v>
      </c>
      <c r="V53" s="61">
        <f t="shared" si="10"/>
        <v>6.3644289450741036</v>
      </c>
      <c r="W53" s="95">
        <f t="shared" si="11"/>
        <v>1.2920353982300878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196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0.4870546013842546</v>
      </c>
      <c r="K54" s="83">
        <f t="shared" si="13"/>
        <v>6.4940613517900619E-2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196</v>
      </c>
      <c r="S54" s="35">
        <v>187.4</v>
      </c>
      <c r="T54" s="35">
        <v>6.8689999999999998</v>
      </c>
      <c r="U54" s="19">
        <v>1</v>
      </c>
      <c r="V54" s="61">
        <f t="shared" si="10"/>
        <v>4.5891141942369238</v>
      </c>
      <c r="W54" s="95">
        <f t="shared" si="11"/>
        <v>1.2520017469791811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127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1.3243976384234852</v>
      </c>
      <c r="K55" s="83">
        <f t="shared" si="13"/>
        <v>0.17658635178979806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127</v>
      </c>
      <c r="S55" s="35">
        <v>119.2</v>
      </c>
      <c r="T55" s="35">
        <v>6.4969999999999999</v>
      </c>
      <c r="U55" s="19">
        <v>1</v>
      </c>
      <c r="V55" s="61">
        <f t="shared" si="10"/>
        <v>6.5436241610738231</v>
      </c>
      <c r="W55" s="95">
        <f t="shared" si="11"/>
        <v>1.2005541018931811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88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-0.50876201243640795</v>
      </c>
      <c r="K56" s="83">
        <f t="shared" si="13"/>
        <v>-6.7834934991521059E-2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88</v>
      </c>
      <c r="S56" s="35">
        <v>85.48</v>
      </c>
      <c r="T56" s="35">
        <v>2.859</v>
      </c>
      <c r="U56" s="19">
        <v>1</v>
      </c>
      <c r="V56" s="61">
        <f t="shared" si="10"/>
        <v>2.9480580252690638</v>
      </c>
      <c r="W56" s="95">
        <f t="shared" si="11"/>
        <v>0.88142707240293672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58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2.6185421089879632</v>
      </c>
      <c r="K57" s="83">
        <f t="shared" si="13"/>
        <v>0.34913894786506178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58</v>
      </c>
      <c r="S57" s="35">
        <v>51.94</v>
      </c>
      <c r="T57" s="35">
        <v>4.6479999999999997</v>
      </c>
      <c r="U57" s="19">
        <v>1</v>
      </c>
      <c r="V57" s="61">
        <f>((R57-S57)/S57)*100</f>
        <v>11.66730843280709</v>
      </c>
      <c r="W57" s="95">
        <f>(R57-S57)/T57</f>
        <v>1.3037865748709128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12.83</v>
      </c>
      <c r="G58" s="35">
        <v>12.93</v>
      </c>
      <c r="H58" s="19" t="s">
        <v>94</v>
      </c>
      <c r="I58" s="19">
        <v>4</v>
      </c>
      <c r="J58" s="35">
        <f>((F58-G58))</f>
        <v>-9.9999999999999645E-2</v>
      </c>
      <c r="K58" s="83">
        <f t="shared" si="13"/>
        <v>-0.6666666666666643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12.83</v>
      </c>
      <c r="S58" s="35">
        <v>12.91500000053485</v>
      </c>
      <c r="T58" s="35">
        <v>6.8558910440451662E-2</v>
      </c>
      <c r="U58" s="19" t="s">
        <v>76</v>
      </c>
      <c r="V58" s="35">
        <f>S58-R58</f>
        <v>8.5000000534849462E-2</v>
      </c>
      <c r="W58" s="95">
        <f t="shared" ref="W58:W64" si="18">(R58-S58)/T58</f>
        <v>-1.2398096759235704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11.97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-8.9999999999999858E-2</v>
      </c>
      <c r="K59" s="83">
        <f t="shared" si="13"/>
        <v>-0.59999999999999909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11.97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8.2500000265802953E-2</v>
      </c>
      <c r="W59" s="95">
        <f t="shared" si="18"/>
        <v>-1.2011157400597723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7.89</v>
      </c>
      <c r="G60" s="35">
        <v>7.92</v>
      </c>
      <c r="H60" s="19" t="s">
        <v>94</v>
      </c>
      <c r="I60" s="61">
        <v>4</v>
      </c>
      <c r="J60" s="35">
        <f t="shared" si="19"/>
        <v>-3.0000000000000249E-2</v>
      </c>
      <c r="K60" s="83">
        <f t="shared" si="13"/>
        <v>-0.20000000000000168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7.89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2.5559781359211442E-2</v>
      </c>
      <c r="W60" s="95">
        <f t="shared" si="18"/>
        <v>-0.58486589108091325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5.5</v>
      </c>
      <c r="G61" s="35">
        <v>5.51</v>
      </c>
      <c r="H61" s="19" t="s">
        <v>94</v>
      </c>
      <c r="I61" s="61">
        <v>4</v>
      </c>
      <c r="J61" s="35">
        <f t="shared" si="19"/>
        <v>-9.9999999999997868E-3</v>
      </c>
      <c r="K61" s="83">
        <f t="shared" si="13"/>
        <v>-6.666666666666525E-2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5.5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-1.1111103062500405E-2</v>
      </c>
      <c r="W61" s="95">
        <f t="shared" si="18"/>
        <v>0.35297533132193892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16.34</v>
      </c>
      <c r="G62" s="35">
        <v>16.399999999999999</v>
      </c>
      <c r="H62" s="19" t="s">
        <v>94</v>
      </c>
      <c r="I62" s="61">
        <v>4</v>
      </c>
      <c r="J62" s="35">
        <f t="shared" si="19"/>
        <v>-5.9999999999998721E-2</v>
      </c>
      <c r="K62" s="83">
        <f t="shared" si="13"/>
        <v>-0.39999999999999147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16.34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7.7221666225021579E-2</v>
      </c>
      <c r="W62" s="95">
        <f t="shared" si="18"/>
        <v>-1.1259236992402735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20.85</v>
      </c>
      <c r="G63" s="35">
        <v>20.94</v>
      </c>
      <c r="H63" s="19" t="s">
        <v>94</v>
      </c>
      <c r="I63" s="61">
        <v>4</v>
      </c>
      <c r="J63" s="35">
        <f t="shared" si="19"/>
        <v>-8.9999999999999858E-2</v>
      </c>
      <c r="K63" s="83">
        <f t="shared" si="13"/>
        <v>-0.59999999999999909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20.85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9.3459289312512794E-2</v>
      </c>
      <c r="W63" s="95">
        <f t="shared" si="18"/>
        <v>-1.0871478355398116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15.82</v>
      </c>
      <c r="G64" s="35">
        <v>15.86</v>
      </c>
      <c r="H64" s="19" t="s">
        <v>94</v>
      </c>
      <c r="I64" s="61">
        <v>4</v>
      </c>
      <c r="J64" s="35">
        <f t="shared" si="19"/>
        <v>-3.9999999999999147E-2</v>
      </c>
      <c r="K64" s="83">
        <f t="shared" si="13"/>
        <v>-0.266666666666661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15.82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5.787404822547515E-2</v>
      </c>
      <c r="W64" s="95">
        <f t="shared" si="18"/>
        <v>-1.0341182535803752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4.74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7.9726651480637942</v>
      </c>
      <c r="K65" s="83">
        <f t="shared" si="13"/>
        <v>1.0630220197418392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4.74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7.8498293515358517</v>
      </c>
      <c r="W65" s="83">
        <f>(R65-S65)/T65</f>
        <v>3.3333333333333397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3.95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8.5164835164835182</v>
      </c>
      <c r="K66" s="88">
        <f t="shared" si="13"/>
        <v>1.1355311355311357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3.95</v>
      </c>
      <c r="S66" s="75">
        <v>3.67</v>
      </c>
      <c r="T66" s="73">
        <v>8.4510000000000002E-2</v>
      </c>
      <c r="U66" s="91">
        <v>1</v>
      </c>
      <c r="V66" s="74">
        <f>((R66-S66)/S66)*100</f>
        <v>7.6294277929155383</v>
      </c>
      <c r="W66" s="88">
        <f>(R66-S66)/T66</f>
        <v>3.3132173707253609</v>
      </c>
    </row>
    <row r="68" spans="1:23" x14ac:dyDescent="0.25">
      <c r="W68" s="9"/>
    </row>
    <row r="69" spans="1:23" x14ac:dyDescent="0.25">
      <c r="W69" s="9"/>
    </row>
    <row r="70" spans="1:23" x14ac:dyDescent="0.25">
      <c r="W70" s="9"/>
    </row>
    <row r="71" spans="1:23" x14ac:dyDescent="0.25">
      <c r="W71" s="9"/>
    </row>
    <row r="72" spans="1:23" x14ac:dyDescent="0.25">
      <c r="W72" s="9"/>
    </row>
    <row r="73" spans="1:23" x14ac:dyDescent="0.25">
      <c r="W73" s="9"/>
    </row>
    <row r="74" spans="1:23" x14ac:dyDescent="0.25">
      <c r="W74" s="9"/>
    </row>
    <row r="75" spans="1:23" x14ac:dyDescent="0.25">
      <c r="W75" s="9"/>
    </row>
    <row r="76" spans="1:23" x14ac:dyDescent="0.25">
      <c r="W76" s="9"/>
    </row>
    <row r="77" spans="1:23" x14ac:dyDescent="0.25">
      <c r="W77" s="9"/>
    </row>
  </sheetData>
  <sheetProtection algorithmName="SHA-512" hashValue="tXN62iaXyvgSJafH3a1fEH+PBqUBXNfRUPizW8qquIknGaQzPfYxFCT1Gi/A+22Rd7bdtqI5jgS9YkzZqGqvNw==" saltValue="Tt1dOfab7GOCE35ySEPTlQ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80" priority="16" stopIfTrue="1" operator="between">
      <formula>-2</formula>
      <formula>2</formula>
    </cfRule>
    <cfRule type="cellIs" dxfId="79" priority="17" stopIfTrue="1" operator="between">
      <formula>-3</formula>
      <formula>3</formula>
    </cfRule>
    <cfRule type="cellIs" dxfId="78" priority="18" operator="notBetween">
      <formula>-3</formula>
      <formula>3</formula>
    </cfRule>
  </conditionalFormatting>
  <conditionalFormatting sqref="W31:W33 W65:W66 W43:W57">
    <cfRule type="cellIs" dxfId="77" priority="7" stopIfTrue="1" operator="between">
      <formula>-2</formula>
      <formula>2</formula>
    </cfRule>
    <cfRule type="cellIs" dxfId="76" priority="8" stopIfTrue="1" operator="between">
      <formula>-3</formula>
      <formula>3</formula>
    </cfRule>
    <cfRule type="cellIs" dxfId="75" priority="9" operator="notBetween">
      <formula>-3</formula>
      <formula>3</formula>
    </cfRule>
  </conditionalFormatting>
  <conditionalFormatting sqref="W58:W64">
    <cfRule type="cellIs" dxfId="74" priority="1" stopIfTrue="1" operator="between">
      <formula>-2</formula>
      <formula>2</formula>
    </cfRule>
    <cfRule type="cellIs" dxfId="73" priority="2" stopIfTrue="1" operator="between">
      <formula>-3</formula>
      <formula>3</formula>
    </cfRule>
    <cfRule type="cellIs" dxfId="7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60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659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43</v>
      </c>
      <c r="B14" s="80" t="s">
        <v>13</v>
      </c>
      <c r="C14" s="53">
        <v>30</v>
      </c>
      <c r="D14" s="53" t="s">
        <v>30</v>
      </c>
      <c r="E14" s="52" t="s">
        <v>31</v>
      </c>
      <c r="F14" s="49">
        <v>65.900000000000006</v>
      </c>
      <c r="G14" s="55">
        <v>61.56</v>
      </c>
      <c r="H14" s="55">
        <f>0.075*G14</f>
        <v>4.617</v>
      </c>
      <c r="I14" s="62">
        <v>4</v>
      </c>
      <c r="J14" s="62">
        <f>((F14-G14)/G14)*100</f>
        <v>7.0500324886289851</v>
      </c>
      <c r="K14" s="94">
        <f>(F14-G14)/H14</f>
        <v>0.940004331817198</v>
      </c>
      <c r="M14" s="50" t="s">
        <v>43</v>
      </c>
      <c r="N14" s="51" t="s">
        <v>13</v>
      </c>
      <c r="O14" s="52">
        <v>30</v>
      </c>
      <c r="P14" s="53" t="s">
        <v>30</v>
      </c>
      <c r="Q14" s="52" t="s">
        <v>31</v>
      </c>
      <c r="R14" s="92">
        <f>ROUND(F14,1)</f>
        <v>65.900000000000006</v>
      </c>
      <c r="S14" s="55">
        <v>65.27</v>
      </c>
      <c r="T14" s="55">
        <v>1.5329999999999999</v>
      </c>
      <c r="U14" s="52">
        <v>1</v>
      </c>
      <c r="V14" s="61">
        <f>((R14-S14)/S14)*100</f>
        <v>0.96522138808029689</v>
      </c>
      <c r="W14" s="95">
        <f>(R14-S14)/T14</f>
        <v>0.41095890410959535</v>
      </c>
    </row>
    <row r="15" spans="1:23" x14ac:dyDescent="0.25">
      <c r="A15" s="50" t="s">
        <v>42</v>
      </c>
      <c r="B15" s="80" t="s">
        <v>13</v>
      </c>
      <c r="C15" s="53">
        <v>31</v>
      </c>
      <c r="D15" s="53" t="s">
        <v>30</v>
      </c>
      <c r="E15" s="52" t="s">
        <v>31</v>
      </c>
      <c r="F15" s="49">
        <v>105.5</v>
      </c>
      <c r="G15" s="55">
        <v>100.36</v>
      </c>
      <c r="H15" s="55">
        <f t="shared" ref="H15:H40" si="0">0.075*G15</f>
        <v>7.5269999999999992</v>
      </c>
      <c r="I15" s="62">
        <v>4</v>
      </c>
      <c r="J15" s="62">
        <f t="shared" ref="J15:J16" si="1">((F15-G15)/G15)*100</f>
        <v>5.121562375448387</v>
      </c>
      <c r="K15" s="94">
        <f t="shared" ref="K15:K16" si="2">(F15-G15)/H15</f>
        <v>0.68287498339311825</v>
      </c>
      <c r="M15" s="50" t="s">
        <v>42</v>
      </c>
      <c r="N15" s="51" t="s">
        <v>13</v>
      </c>
      <c r="O15" s="52">
        <v>31</v>
      </c>
      <c r="P15" s="53" t="s">
        <v>30</v>
      </c>
      <c r="Q15" s="52" t="s">
        <v>31</v>
      </c>
      <c r="R15" s="92">
        <f t="shared" ref="R15:R16" si="3">ROUND(F15,0)</f>
        <v>106</v>
      </c>
      <c r="S15" s="55">
        <v>103.8</v>
      </c>
      <c r="T15" s="55">
        <v>2.0449999999999999</v>
      </c>
      <c r="U15" s="52">
        <v>1</v>
      </c>
      <c r="V15" s="61">
        <f t="shared" ref="V15:V26" si="4">((R15-S15)/S15)*100</f>
        <v>2.1194605009633936</v>
      </c>
      <c r="W15" s="95">
        <f t="shared" ref="W15:W26" si="5">(R15-S15)/T15</f>
        <v>1.0757946210268963</v>
      </c>
    </row>
    <row r="16" spans="1:23" x14ac:dyDescent="0.25">
      <c r="A16" s="50" t="s">
        <v>41</v>
      </c>
      <c r="B16" s="80" t="s">
        <v>13</v>
      </c>
      <c r="C16" s="53">
        <v>32</v>
      </c>
      <c r="D16" s="53" t="s">
        <v>30</v>
      </c>
      <c r="E16" s="52" t="s">
        <v>31</v>
      </c>
      <c r="F16" s="70">
        <v>192.2</v>
      </c>
      <c r="G16" s="55">
        <v>182.36</v>
      </c>
      <c r="H16" s="55">
        <f t="shared" si="0"/>
        <v>13.677000000000001</v>
      </c>
      <c r="I16" s="62">
        <v>4</v>
      </c>
      <c r="J16" s="62">
        <f t="shared" si="1"/>
        <v>5.3959201579293561</v>
      </c>
      <c r="K16" s="94">
        <f t="shared" si="2"/>
        <v>0.71945602105724749</v>
      </c>
      <c r="M16" s="50" t="s">
        <v>41</v>
      </c>
      <c r="N16" s="51" t="s">
        <v>13</v>
      </c>
      <c r="O16" s="52">
        <v>32</v>
      </c>
      <c r="P16" s="53" t="s">
        <v>30</v>
      </c>
      <c r="Q16" s="52" t="s">
        <v>31</v>
      </c>
      <c r="R16" s="92">
        <f t="shared" si="3"/>
        <v>192</v>
      </c>
      <c r="S16" s="55">
        <v>189.7</v>
      </c>
      <c r="T16" s="55">
        <v>8.1590000000000007</v>
      </c>
      <c r="U16" s="52">
        <v>1</v>
      </c>
      <c r="V16" s="61">
        <f t="shared" si="4"/>
        <v>1.2124406958355358</v>
      </c>
      <c r="W16" s="95">
        <f t="shared" si="5"/>
        <v>0.28189729133472374</v>
      </c>
    </row>
    <row r="17" spans="1:23" x14ac:dyDescent="0.25">
      <c r="A17" s="50" t="s">
        <v>40</v>
      </c>
      <c r="B17" s="80" t="s">
        <v>13</v>
      </c>
      <c r="C17" s="53">
        <v>33</v>
      </c>
      <c r="D17" s="53" t="s">
        <v>30</v>
      </c>
      <c r="E17" s="52" t="s">
        <v>31</v>
      </c>
      <c r="F17" s="49">
        <v>17.899999999999999</v>
      </c>
      <c r="G17" s="55"/>
      <c r="H17" s="55"/>
      <c r="I17" s="62"/>
      <c r="J17" s="62"/>
      <c r="K17" s="103"/>
      <c r="M17" s="50" t="s">
        <v>40</v>
      </c>
      <c r="N17" s="51" t="s">
        <v>13</v>
      </c>
      <c r="O17" s="52">
        <v>33</v>
      </c>
      <c r="P17" s="53" t="s">
        <v>30</v>
      </c>
      <c r="Q17" s="52" t="s">
        <v>31</v>
      </c>
      <c r="R17" s="92">
        <f t="shared" ref="R17:R25" si="6">F17</f>
        <v>17.899999999999999</v>
      </c>
      <c r="S17" s="55"/>
      <c r="T17" s="55"/>
      <c r="U17" s="52"/>
      <c r="V17" s="56"/>
      <c r="W17" s="103"/>
    </row>
    <row r="18" spans="1:23" x14ac:dyDescent="0.25">
      <c r="A18" s="50" t="s">
        <v>39</v>
      </c>
      <c r="B18" s="80" t="s">
        <v>13</v>
      </c>
      <c r="C18" s="53">
        <v>34</v>
      </c>
      <c r="D18" s="53" t="s">
        <v>30</v>
      </c>
      <c r="E18" s="52" t="s">
        <v>31</v>
      </c>
      <c r="F18" s="49">
        <v>16.5</v>
      </c>
      <c r="G18" s="55"/>
      <c r="H18" s="55"/>
      <c r="I18" s="62"/>
      <c r="J18" s="62"/>
      <c r="K18" s="103"/>
      <c r="M18" s="50" t="s">
        <v>39</v>
      </c>
      <c r="N18" s="51" t="s">
        <v>13</v>
      </c>
      <c r="O18" s="52">
        <v>34</v>
      </c>
      <c r="P18" s="53" t="s">
        <v>30</v>
      </c>
      <c r="Q18" s="52" t="s">
        <v>31</v>
      </c>
      <c r="R18" s="92">
        <f t="shared" si="6"/>
        <v>16.5</v>
      </c>
      <c r="S18" s="55"/>
      <c r="T18" s="55"/>
      <c r="U18" s="52"/>
      <c r="V18" s="56"/>
      <c r="W18" s="103"/>
    </row>
    <row r="19" spans="1:23" x14ac:dyDescent="0.25">
      <c r="A19" s="50" t="s">
        <v>38</v>
      </c>
      <c r="B19" s="80" t="s">
        <v>13</v>
      </c>
      <c r="C19" s="53">
        <v>35</v>
      </c>
      <c r="D19" s="53" t="s">
        <v>30</v>
      </c>
      <c r="E19" s="52" t="s">
        <v>31</v>
      </c>
      <c r="F19" s="49">
        <v>21.5</v>
      </c>
      <c r="G19" s="55"/>
      <c r="H19" s="55"/>
      <c r="I19" s="62"/>
      <c r="J19" s="62"/>
      <c r="K19" s="103"/>
      <c r="M19" s="50" t="s">
        <v>38</v>
      </c>
      <c r="N19" s="51" t="s">
        <v>13</v>
      </c>
      <c r="O19" s="52">
        <v>35</v>
      </c>
      <c r="P19" s="53" t="s">
        <v>30</v>
      </c>
      <c r="Q19" s="52" t="s">
        <v>31</v>
      </c>
      <c r="R19" s="92">
        <f t="shared" si="6"/>
        <v>21.5</v>
      </c>
      <c r="S19" s="55"/>
      <c r="T19" s="55"/>
      <c r="U19" s="52"/>
      <c r="V19" s="56"/>
      <c r="W19" s="103"/>
    </row>
    <row r="20" spans="1:23" x14ac:dyDescent="0.25">
      <c r="A20" s="50" t="s">
        <v>37</v>
      </c>
      <c r="B20" s="80" t="s">
        <v>13</v>
      </c>
      <c r="C20" s="53">
        <v>36</v>
      </c>
      <c r="D20" s="53" t="s">
        <v>30</v>
      </c>
      <c r="E20" s="52" t="s">
        <v>31</v>
      </c>
      <c r="F20" s="49">
        <v>42.6</v>
      </c>
      <c r="G20" s="55"/>
      <c r="H20" s="55"/>
      <c r="I20" s="62"/>
      <c r="J20" s="62"/>
      <c r="K20" s="103"/>
      <c r="M20" s="50" t="s">
        <v>37</v>
      </c>
      <c r="N20" s="51" t="s">
        <v>13</v>
      </c>
      <c r="O20" s="52">
        <v>36</v>
      </c>
      <c r="P20" s="53" t="s">
        <v>30</v>
      </c>
      <c r="Q20" s="52" t="s">
        <v>31</v>
      </c>
      <c r="R20" s="92">
        <f t="shared" si="6"/>
        <v>42.6</v>
      </c>
      <c r="S20" s="55"/>
      <c r="T20" s="55"/>
      <c r="U20" s="52"/>
      <c r="V20" s="56"/>
      <c r="W20" s="103"/>
    </row>
    <row r="21" spans="1:23" x14ac:dyDescent="0.25">
      <c r="A21" s="50" t="s">
        <v>36</v>
      </c>
      <c r="B21" s="80" t="s">
        <v>13</v>
      </c>
      <c r="C21" s="53">
        <v>37</v>
      </c>
      <c r="D21" s="53" t="s">
        <v>30</v>
      </c>
      <c r="E21" s="52" t="s">
        <v>31</v>
      </c>
      <c r="F21" s="49">
        <v>54.8</v>
      </c>
      <c r="G21" s="55"/>
      <c r="H21" s="55"/>
      <c r="I21" s="62"/>
      <c r="J21" s="62"/>
      <c r="K21" s="103"/>
      <c r="M21" s="50" t="s">
        <v>36</v>
      </c>
      <c r="N21" s="51" t="s">
        <v>13</v>
      </c>
      <c r="O21" s="52">
        <v>37</v>
      </c>
      <c r="P21" s="53" t="s">
        <v>30</v>
      </c>
      <c r="Q21" s="52" t="s">
        <v>31</v>
      </c>
      <c r="R21" s="92">
        <f t="shared" si="6"/>
        <v>54.8</v>
      </c>
      <c r="S21" s="55"/>
      <c r="T21" s="55"/>
      <c r="U21" s="52"/>
      <c r="V21" s="56"/>
      <c r="W21" s="103"/>
    </row>
    <row r="22" spans="1:23" x14ac:dyDescent="0.25">
      <c r="A22" s="50" t="s">
        <v>35</v>
      </c>
      <c r="B22" s="80" t="s">
        <v>13</v>
      </c>
      <c r="C22" s="53">
        <v>38</v>
      </c>
      <c r="D22" s="53" t="s">
        <v>30</v>
      </c>
      <c r="E22" s="52" t="s">
        <v>31</v>
      </c>
      <c r="F22" s="49">
        <v>67.2</v>
      </c>
      <c r="G22" s="55"/>
      <c r="H22" s="55"/>
      <c r="I22" s="62"/>
      <c r="J22" s="62"/>
      <c r="K22" s="103"/>
      <c r="M22" s="50" t="s">
        <v>35</v>
      </c>
      <c r="N22" s="51" t="s">
        <v>13</v>
      </c>
      <c r="O22" s="52">
        <v>38</v>
      </c>
      <c r="P22" s="53" t="s">
        <v>30</v>
      </c>
      <c r="Q22" s="52" t="s">
        <v>31</v>
      </c>
      <c r="R22" s="92">
        <f t="shared" si="6"/>
        <v>67.2</v>
      </c>
      <c r="S22" s="55"/>
      <c r="T22" s="55"/>
      <c r="U22" s="52"/>
      <c r="V22" s="56"/>
      <c r="W22" s="103"/>
    </row>
    <row r="23" spans="1:23" x14ac:dyDescent="0.25">
      <c r="A23" s="50" t="s">
        <v>34</v>
      </c>
      <c r="B23" s="80" t="s">
        <v>13</v>
      </c>
      <c r="C23" s="53">
        <v>39</v>
      </c>
      <c r="D23" s="53" t="s">
        <v>30</v>
      </c>
      <c r="E23" s="52" t="s">
        <v>31</v>
      </c>
      <c r="F23" s="49">
        <v>105.7</v>
      </c>
      <c r="G23" s="55"/>
      <c r="H23" s="55"/>
      <c r="I23" s="62"/>
      <c r="J23" s="62"/>
      <c r="K23" s="103"/>
      <c r="M23" s="50" t="s">
        <v>34</v>
      </c>
      <c r="N23" s="51" t="s">
        <v>13</v>
      </c>
      <c r="O23" s="52">
        <v>39</v>
      </c>
      <c r="P23" s="53" t="s">
        <v>30</v>
      </c>
      <c r="Q23" s="52" t="s">
        <v>31</v>
      </c>
      <c r="R23" s="92">
        <f t="shared" si="6"/>
        <v>105.7</v>
      </c>
      <c r="S23" s="55"/>
      <c r="T23" s="55"/>
      <c r="U23" s="52"/>
      <c r="V23" s="56"/>
      <c r="W23" s="103"/>
    </row>
    <row r="24" spans="1:23" x14ac:dyDescent="0.25">
      <c r="A24" s="50" t="s">
        <v>33</v>
      </c>
      <c r="B24" s="80" t="s">
        <v>13</v>
      </c>
      <c r="C24" s="53">
        <v>40</v>
      </c>
      <c r="D24" s="53" t="s">
        <v>30</v>
      </c>
      <c r="E24" s="52" t="s">
        <v>31</v>
      </c>
      <c r="F24" s="49">
        <v>87.8</v>
      </c>
      <c r="G24" s="55"/>
      <c r="H24" s="55"/>
      <c r="I24" s="62"/>
      <c r="J24" s="62"/>
      <c r="K24" s="103"/>
      <c r="M24" s="50" t="s">
        <v>33</v>
      </c>
      <c r="N24" s="51" t="s">
        <v>13</v>
      </c>
      <c r="O24" s="52">
        <v>40</v>
      </c>
      <c r="P24" s="53" t="s">
        <v>30</v>
      </c>
      <c r="Q24" s="52" t="s">
        <v>31</v>
      </c>
      <c r="R24" s="92">
        <f t="shared" si="6"/>
        <v>87.8</v>
      </c>
      <c r="S24" s="55"/>
      <c r="T24" s="55"/>
      <c r="U24" s="52"/>
      <c r="V24" s="56"/>
      <c r="W24" s="103"/>
    </row>
    <row r="25" spans="1:23" x14ac:dyDescent="0.25">
      <c r="A25" s="50" t="s">
        <v>32</v>
      </c>
      <c r="B25" s="80" t="s">
        <v>13</v>
      </c>
      <c r="C25" s="53">
        <v>41</v>
      </c>
      <c r="D25" s="53" t="s">
        <v>30</v>
      </c>
      <c r="E25" s="52" t="s">
        <v>31</v>
      </c>
      <c r="F25" s="49">
        <v>69.400000000000006</v>
      </c>
      <c r="G25" s="55"/>
      <c r="H25" s="55"/>
      <c r="I25" s="62"/>
      <c r="J25" s="62"/>
      <c r="K25" s="103"/>
      <c r="M25" s="50" t="s">
        <v>32</v>
      </c>
      <c r="N25" s="51" t="s">
        <v>13</v>
      </c>
      <c r="O25" s="52">
        <v>41</v>
      </c>
      <c r="P25" s="53" t="s">
        <v>30</v>
      </c>
      <c r="Q25" s="52" t="s">
        <v>31</v>
      </c>
      <c r="R25" s="92">
        <f t="shared" si="6"/>
        <v>69.400000000000006</v>
      </c>
      <c r="S25" s="55"/>
      <c r="T25" s="55"/>
      <c r="U25" s="52"/>
      <c r="V25" s="56"/>
      <c r="W25" s="103"/>
    </row>
    <row r="26" spans="1:23" x14ac:dyDescent="0.25">
      <c r="A26" s="50" t="s">
        <v>29</v>
      </c>
      <c r="B26" s="80" t="s">
        <v>13</v>
      </c>
      <c r="C26" s="53">
        <v>42</v>
      </c>
      <c r="D26" s="53" t="s">
        <v>30</v>
      </c>
      <c r="E26" s="52" t="s">
        <v>31</v>
      </c>
      <c r="F26" s="49">
        <v>65.900000000000006</v>
      </c>
      <c r="G26" s="55">
        <v>61.56</v>
      </c>
      <c r="H26" s="55">
        <f t="shared" si="0"/>
        <v>4.617</v>
      </c>
      <c r="I26" s="62">
        <v>4</v>
      </c>
      <c r="J26" s="62">
        <f>((F26-G26)/G26)*100</f>
        <v>7.0500324886289851</v>
      </c>
      <c r="K26" s="83">
        <f>(F26-G26)/H26</f>
        <v>0.940004331817198</v>
      </c>
      <c r="M26" s="50" t="s">
        <v>29</v>
      </c>
      <c r="N26" s="51" t="s">
        <v>13</v>
      </c>
      <c r="O26" s="52">
        <v>42</v>
      </c>
      <c r="P26" s="53" t="s">
        <v>30</v>
      </c>
      <c r="Q26" s="52" t="s">
        <v>31</v>
      </c>
      <c r="R26" s="92">
        <f>ROUND(F26,1)</f>
        <v>65.900000000000006</v>
      </c>
      <c r="S26" s="55">
        <v>65.180000000000007</v>
      </c>
      <c r="T26" s="55">
        <v>1.6220000000000001</v>
      </c>
      <c r="U26" s="52">
        <v>1</v>
      </c>
      <c r="V26" s="61">
        <f t="shared" si="4"/>
        <v>1.1046333231052452</v>
      </c>
      <c r="W26" s="95">
        <f t="shared" si="5"/>
        <v>0.44389642416769348</v>
      </c>
    </row>
    <row r="27" spans="1:23" x14ac:dyDescent="0.25">
      <c r="A27" s="17" t="s">
        <v>16</v>
      </c>
      <c r="B27" s="79" t="s">
        <v>13</v>
      </c>
      <c r="C27" s="20">
        <v>43</v>
      </c>
      <c r="D27" s="20" t="s">
        <v>28</v>
      </c>
      <c r="E27" s="19" t="s">
        <v>24</v>
      </c>
      <c r="F27" s="47"/>
      <c r="G27" s="35">
        <v>124.99</v>
      </c>
      <c r="H27" s="35">
        <f t="shared" si="0"/>
        <v>9.37425</v>
      </c>
      <c r="I27" s="61">
        <v>4</v>
      </c>
      <c r="J27" s="61"/>
      <c r="K27" s="26"/>
      <c r="M27" s="17" t="s">
        <v>25</v>
      </c>
      <c r="N27" s="79" t="s">
        <v>13</v>
      </c>
      <c r="O27" s="20">
        <v>43</v>
      </c>
      <c r="P27" s="20" t="s">
        <v>28</v>
      </c>
      <c r="Q27" s="19" t="s">
        <v>24</v>
      </c>
      <c r="R27" s="89"/>
      <c r="S27" s="35">
        <v>126.8</v>
      </c>
      <c r="T27" s="35">
        <v>2.8809999999999998</v>
      </c>
      <c r="U27" s="19">
        <v>1</v>
      </c>
      <c r="V27" s="61"/>
      <c r="W27" s="26"/>
    </row>
    <row r="28" spans="1:23" x14ac:dyDescent="0.25">
      <c r="A28" s="17" t="s">
        <v>12</v>
      </c>
      <c r="B28" s="79" t="s">
        <v>13</v>
      </c>
      <c r="C28" s="20">
        <v>44</v>
      </c>
      <c r="D28" s="20" t="s">
        <v>28</v>
      </c>
      <c r="E28" s="19" t="s">
        <v>24</v>
      </c>
      <c r="F28" s="47"/>
      <c r="G28" s="35">
        <v>177.4</v>
      </c>
      <c r="H28" s="35">
        <f t="shared" si="0"/>
        <v>13.305</v>
      </c>
      <c r="I28" s="61">
        <v>4</v>
      </c>
      <c r="J28" s="61"/>
      <c r="K28" s="26"/>
      <c r="M28" s="17" t="s">
        <v>20</v>
      </c>
      <c r="N28" s="79" t="s">
        <v>13</v>
      </c>
      <c r="O28" s="20">
        <v>44</v>
      </c>
      <c r="P28" s="20" t="s">
        <v>28</v>
      </c>
      <c r="Q28" s="19" t="s">
        <v>24</v>
      </c>
      <c r="R28" s="89"/>
      <c r="S28" s="35">
        <v>178.3</v>
      </c>
      <c r="T28" s="35">
        <v>3.996</v>
      </c>
      <c r="U28" s="19">
        <v>1</v>
      </c>
      <c r="V28" s="61"/>
      <c r="W28" s="26"/>
    </row>
    <row r="29" spans="1:23" x14ac:dyDescent="0.25">
      <c r="A29" s="17" t="s">
        <v>27</v>
      </c>
      <c r="B29" s="79" t="s">
        <v>13</v>
      </c>
      <c r="C29" s="20">
        <v>45</v>
      </c>
      <c r="D29" s="20" t="s">
        <v>28</v>
      </c>
      <c r="E29" s="19" t="s">
        <v>24</v>
      </c>
      <c r="F29" s="47"/>
      <c r="G29" s="35">
        <v>104.15</v>
      </c>
      <c r="H29" s="35">
        <f t="shared" si="0"/>
        <v>7.8112500000000002</v>
      </c>
      <c r="I29" s="61">
        <v>4</v>
      </c>
      <c r="J29" s="61"/>
      <c r="K29" s="26"/>
      <c r="M29" s="17" t="s">
        <v>17</v>
      </c>
      <c r="N29" s="79" t="s">
        <v>13</v>
      </c>
      <c r="O29" s="20">
        <v>45</v>
      </c>
      <c r="P29" s="20" t="s">
        <v>28</v>
      </c>
      <c r="Q29" s="19" t="s">
        <v>24</v>
      </c>
      <c r="R29" s="89"/>
      <c r="S29" s="35">
        <v>105.6</v>
      </c>
      <c r="T29" s="35">
        <v>1.27</v>
      </c>
      <c r="U29" s="19">
        <v>1</v>
      </c>
      <c r="V29" s="61"/>
      <c r="W29" s="26"/>
    </row>
    <row r="30" spans="1:23" x14ac:dyDescent="0.25">
      <c r="A30" s="17" t="s">
        <v>16</v>
      </c>
      <c r="B30" s="79" t="s">
        <v>13</v>
      </c>
      <c r="C30" s="20">
        <v>46</v>
      </c>
      <c r="D30" s="20" t="s">
        <v>26</v>
      </c>
      <c r="E30" s="19" t="s">
        <v>24</v>
      </c>
      <c r="F30" s="47"/>
      <c r="G30" s="35">
        <v>103.73</v>
      </c>
      <c r="H30" s="35">
        <f t="shared" si="0"/>
        <v>7.7797499999999999</v>
      </c>
      <c r="I30" s="61">
        <v>4</v>
      </c>
      <c r="J30" s="61"/>
      <c r="K30" s="26"/>
      <c r="M30" s="17" t="s">
        <v>22</v>
      </c>
      <c r="N30" s="79" t="s">
        <v>13</v>
      </c>
      <c r="O30" s="20">
        <v>46</v>
      </c>
      <c r="P30" s="20" t="s">
        <v>26</v>
      </c>
      <c r="Q30" s="19" t="s">
        <v>24</v>
      </c>
      <c r="R30" s="89"/>
      <c r="S30" s="35" t="s">
        <v>95</v>
      </c>
      <c r="T30" s="35">
        <v>6.2910000000000004</v>
      </c>
      <c r="U30" s="19">
        <v>1</v>
      </c>
      <c r="V30" s="61"/>
      <c r="W30" s="26"/>
    </row>
    <row r="31" spans="1:23" x14ac:dyDescent="0.25">
      <c r="A31" s="17" t="s">
        <v>12</v>
      </c>
      <c r="B31" s="79" t="s">
        <v>13</v>
      </c>
      <c r="C31" s="20">
        <v>47</v>
      </c>
      <c r="D31" s="20" t="s">
        <v>26</v>
      </c>
      <c r="E31" s="19" t="s">
        <v>24</v>
      </c>
      <c r="F31" s="47"/>
      <c r="G31" s="35">
        <v>76.290000000000006</v>
      </c>
      <c r="H31" s="35">
        <f t="shared" si="0"/>
        <v>5.7217500000000001</v>
      </c>
      <c r="I31" s="61">
        <v>4</v>
      </c>
      <c r="J31" s="61"/>
      <c r="K31" s="26"/>
      <c r="M31" s="17" t="s">
        <v>16</v>
      </c>
      <c r="N31" s="79" t="s">
        <v>13</v>
      </c>
      <c r="O31" s="20">
        <v>47</v>
      </c>
      <c r="P31" s="20" t="s">
        <v>26</v>
      </c>
      <c r="Q31" s="19" t="s">
        <v>24</v>
      </c>
      <c r="R31" s="89"/>
      <c r="S31" s="35">
        <v>71.95</v>
      </c>
      <c r="T31" s="35">
        <v>6.899</v>
      </c>
      <c r="U31" s="19">
        <v>1</v>
      </c>
      <c r="V31" s="61"/>
      <c r="W31" s="26"/>
    </row>
    <row r="32" spans="1:23" x14ac:dyDescent="0.25">
      <c r="A32" s="17" t="s">
        <v>21</v>
      </c>
      <c r="B32" s="79" t="s">
        <v>13</v>
      </c>
      <c r="C32" s="20">
        <v>48</v>
      </c>
      <c r="D32" s="20" t="s">
        <v>26</v>
      </c>
      <c r="E32" s="19" t="s">
        <v>24</v>
      </c>
      <c r="F32" s="47"/>
      <c r="G32" s="35">
        <v>58.74</v>
      </c>
      <c r="H32" s="35">
        <f t="shared" si="0"/>
        <v>4.4055</v>
      </c>
      <c r="I32" s="61">
        <v>4</v>
      </c>
      <c r="J32" s="61"/>
      <c r="K32" s="26"/>
      <c r="M32" s="17" t="s">
        <v>27</v>
      </c>
      <c r="N32" s="79" t="s">
        <v>13</v>
      </c>
      <c r="O32" s="20">
        <v>48</v>
      </c>
      <c r="P32" s="20" t="s">
        <v>26</v>
      </c>
      <c r="Q32" s="19" t="s">
        <v>24</v>
      </c>
      <c r="R32" s="89"/>
      <c r="S32" s="35">
        <v>57.27</v>
      </c>
      <c r="T32" s="35">
        <v>6.63</v>
      </c>
      <c r="U32" s="19">
        <v>1</v>
      </c>
      <c r="V32" s="61"/>
      <c r="W32" s="26"/>
    </row>
    <row r="33" spans="1:23" x14ac:dyDescent="0.25">
      <c r="A33" s="17" t="s">
        <v>20</v>
      </c>
      <c r="B33" s="79" t="s">
        <v>13</v>
      </c>
      <c r="C33" s="20">
        <v>49</v>
      </c>
      <c r="D33" s="20" t="s">
        <v>26</v>
      </c>
      <c r="E33" s="19" t="s">
        <v>24</v>
      </c>
      <c r="F33" s="47"/>
      <c r="G33" s="35">
        <v>59.84</v>
      </c>
      <c r="H33" s="35">
        <f t="shared" si="0"/>
        <v>4.4880000000000004</v>
      </c>
      <c r="I33" s="61">
        <v>4</v>
      </c>
      <c r="J33" s="61"/>
      <c r="K33" s="26"/>
      <c r="M33" s="17" t="s">
        <v>25</v>
      </c>
      <c r="N33" s="79" t="s">
        <v>13</v>
      </c>
      <c r="O33" s="20">
        <v>49</v>
      </c>
      <c r="P33" s="20" t="s">
        <v>26</v>
      </c>
      <c r="Q33" s="19" t="s">
        <v>24</v>
      </c>
      <c r="R33" s="89"/>
      <c r="S33" s="35">
        <v>57.3</v>
      </c>
      <c r="T33" s="35">
        <v>5.7729999999999997</v>
      </c>
      <c r="U33" s="19">
        <v>1</v>
      </c>
      <c r="V33" s="61"/>
      <c r="W33" s="26"/>
    </row>
    <row r="34" spans="1:23" x14ac:dyDescent="0.25">
      <c r="A34" s="17" t="s">
        <v>19</v>
      </c>
      <c r="B34" s="79" t="s">
        <v>13</v>
      </c>
      <c r="C34" s="20">
        <v>50</v>
      </c>
      <c r="D34" s="20" t="s">
        <v>26</v>
      </c>
      <c r="E34" s="19" t="s">
        <v>24</v>
      </c>
      <c r="F34" s="47"/>
      <c r="G34" s="35">
        <v>92.55</v>
      </c>
      <c r="H34" s="35">
        <f t="shared" si="0"/>
        <v>6.9412499999999993</v>
      </c>
      <c r="I34" s="19">
        <v>4</v>
      </c>
      <c r="J34" s="61"/>
      <c r="K34" s="26"/>
      <c r="M34" s="17" t="s">
        <v>20</v>
      </c>
      <c r="N34" s="79" t="s">
        <v>13</v>
      </c>
      <c r="O34" s="20">
        <v>50</v>
      </c>
      <c r="P34" s="20" t="s">
        <v>26</v>
      </c>
      <c r="Q34" s="19" t="s">
        <v>24</v>
      </c>
      <c r="R34" s="89"/>
      <c r="S34" s="35">
        <v>92.93</v>
      </c>
      <c r="T34" s="35">
        <v>6.3570000000000002</v>
      </c>
      <c r="U34" s="19">
        <v>1</v>
      </c>
      <c r="V34" s="61"/>
      <c r="W34" s="26"/>
    </row>
    <row r="35" spans="1:23" x14ac:dyDescent="0.25">
      <c r="A35" s="17" t="s">
        <v>22</v>
      </c>
      <c r="B35" s="79" t="s">
        <v>13</v>
      </c>
      <c r="C35" s="20">
        <v>51</v>
      </c>
      <c r="D35" s="20" t="s">
        <v>23</v>
      </c>
      <c r="E35" s="19" t="s">
        <v>24</v>
      </c>
      <c r="F35" s="47"/>
      <c r="G35" s="35">
        <v>129</v>
      </c>
      <c r="H35" s="35">
        <f t="shared" si="0"/>
        <v>9.6749999999999989</v>
      </c>
      <c r="I35" s="19">
        <v>4</v>
      </c>
      <c r="J35" s="61"/>
      <c r="K35" s="26"/>
      <c r="M35" s="17" t="s">
        <v>12</v>
      </c>
      <c r="N35" s="79" t="s">
        <v>13</v>
      </c>
      <c r="O35" s="20">
        <v>51</v>
      </c>
      <c r="P35" s="20" t="s">
        <v>23</v>
      </c>
      <c r="Q35" s="19" t="s">
        <v>24</v>
      </c>
      <c r="R35" s="89"/>
      <c r="S35" s="35">
        <v>124.7</v>
      </c>
      <c r="T35" s="35">
        <v>3.73</v>
      </c>
      <c r="U35" s="19">
        <v>1</v>
      </c>
      <c r="V35" s="61"/>
      <c r="W35" s="26"/>
    </row>
    <row r="36" spans="1:23" x14ac:dyDescent="0.25">
      <c r="A36" s="17" t="s">
        <v>16</v>
      </c>
      <c r="B36" s="79" t="s">
        <v>13</v>
      </c>
      <c r="C36" s="20">
        <v>52</v>
      </c>
      <c r="D36" s="20" t="s">
        <v>23</v>
      </c>
      <c r="E36" s="19" t="s">
        <v>24</v>
      </c>
      <c r="F36" s="47"/>
      <c r="G36" s="35">
        <v>240.33</v>
      </c>
      <c r="H36" s="35">
        <f t="shared" si="0"/>
        <v>18.024750000000001</v>
      </c>
      <c r="I36" s="19">
        <v>4</v>
      </c>
      <c r="J36" s="61"/>
      <c r="K36" s="26"/>
      <c r="M36" s="17" t="s">
        <v>27</v>
      </c>
      <c r="N36" s="79" t="s">
        <v>13</v>
      </c>
      <c r="O36" s="20">
        <v>52</v>
      </c>
      <c r="P36" s="20" t="s">
        <v>23</v>
      </c>
      <c r="Q36" s="19" t="s">
        <v>24</v>
      </c>
      <c r="R36" s="89"/>
      <c r="S36" s="35">
        <v>229.4</v>
      </c>
      <c r="T36" s="35">
        <v>11.3</v>
      </c>
      <c r="U36" s="19">
        <v>1</v>
      </c>
      <c r="V36" s="61"/>
      <c r="W36" s="26"/>
    </row>
    <row r="37" spans="1:23" x14ac:dyDescent="0.25">
      <c r="A37" s="17" t="s">
        <v>12</v>
      </c>
      <c r="B37" s="79" t="s">
        <v>13</v>
      </c>
      <c r="C37" s="20">
        <v>53</v>
      </c>
      <c r="D37" s="20" t="s">
        <v>23</v>
      </c>
      <c r="E37" s="19" t="s">
        <v>24</v>
      </c>
      <c r="F37" s="47"/>
      <c r="G37" s="35">
        <v>195.05</v>
      </c>
      <c r="H37" s="35">
        <f t="shared" si="0"/>
        <v>14.62875</v>
      </c>
      <c r="I37" s="19">
        <v>4</v>
      </c>
      <c r="J37" s="61"/>
      <c r="K37" s="26"/>
      <c r="M37" s="17" t="s">
        <v>21</v>
      </c>
      <c r="N37" s="79" t="s">
        <v>13</v>
      </c>
      <c r="O37" s="20">
        <v>53</v>
      </c>
      <c r="P37" s="20" t="s">
        <v>23</v>
      </c>
      <c r="Q37" s="19" t="s">
        <v>24</v>
      </c>
      <c r="R37" s="89"/>
      <c r="S37" s="35">
        <v>187.4</v>
      </c>
      <c r="T37" s="35">
        <v>6.8689999999999998</v>
      </c>
      <c r="U37" s="19">
        <v>1</v>
      </c>
      <c r="V37" s="61"/>
      <c r="W37" s="26"/>
    </row>
    <row r="38" spans="1:23" x14ac:dyDescent="0.25">
      <c r="A38" s="17" t="s">
        <v>21</v>
      </c>
      <c r="B38" s="79" t="s">
        <v>13</v>
      </c>
      <c r="C38" s="20">
        <v>54</v>
      </c>
      <c r="D38" s="20" t="s">
        <v>23</v>
      </c>
      <c r="E38" s="19" t="s">
        <v>24</v>
      </c>
      <c r="F38" s="47"/>
      <c r="G38" s="35">
        <v>125.34</v>
      </c>
      <c r="H38" s="35">
        <f t="shared" si="0"/>
        <v>9.4004999999999992</v>
      </c>
      <c r="I38" s="19">
        <v>4</v>
      </c>
      <c r="J38" s="61"/>
      <c r="K38" s="26"/>
      <c r="M38" s="17" t="s">
        <v>25</v>
      </c>
      <c r="N38" s="79" t="s">
        <v>13</v>
      </c>
      <c r="O38" s="20">
        <v>54</v>
      </c>
      <c r="P38" s="20" t="s">
        <v>23</v>
      </c>
      <c r="Q38" s="19" t="s">
        <v>24</v>
      </c>
      <c r="R38" s="89"/>
      <c r="S38" s="35">
        <v>119.2</v>
      </c>
      <c r="T38" s="35">
        <v>6.4969999999999999</v>
      </c>
      <c r="U38" s="19">
        <v>1</v>
      </c>
      <c r="V38" s="61"/>
      <c r="W38" s="26"/>
    </row>
    <row r="39" spans="1:23" x14ac:dyDescent="0.25">
      <c r="A39" s="17" t="s">
        <v>25</v>
      </c>
      <c r="B39" s="79" t="s">
        <v>13</v>
      </c>
      <c r="C39" s="20">
        <v>55</v>
      </c>
      <c r="D39" s="20" t="s">
        <v>23</v>
      </c>
      <c r="E39" s="19" t="s">
        <v>24</v>
      </c>
      <c r="F39" s="47"/>
      <c r="G39" s="35">
        <v>88.45</v>
      </c>
      <c r="H39" s="35">
        <f t="shared" si="0"/>
        <v>6.63375</v>
      </c>
      <c r="I39" s="19">
        <v>4</v>
      </c>
      <c r="J39" s="61"/>
      <c r="K39" s="26"/>
      <c r="M39" s="17" t="s">
        <v>20</v>
      </c>
      <c r="N39" s="79" t="s">
        <v>13</v>
      </c>
      <c r="O39" s="20">
        <v>55</v>
      </c>
      <c r="P39" s="20" t="s">
        <v>23</v>
      </c>
      <c r="Q39" s="19" t="s">
        <v>24</v>
      </c>
      <c r="R39" s="89"/>
      <c r="S39" s="35">
        <v>85.48</v>
      </c>
      <c r="T39" s="35">
        <v>2.859</v>
      </c>
      <c r="U39" s="19">
        <v>1</v>
      </c>
      <c r="V39" s="61"/>
      <c r="W39" s="26"/>
    </row>
    <row r="40" spans="1:23" x14ac:dyDescent="0.25">
      <c r="A40" s="17" t="s">
        <v>17</v>
      </c>
      <c r="B40" s="79" t="s">
        <v>13</v>
      </c>
      <c r="C40" s="20">
        <v>56</v>
      </c>
      <c r="D40" s="20" t="s">
        <v>23</v>
      </c>
      <c r="E40" s="19" t="s">
        <v>24</v>
      </c>
      <c r="F40" s="47"/>
      <c r="G40" s="35">
        <v>56.52</v>
      </c>
      <c r="H40" s="35">
        <f t="shared" si="0"/>
        <v>4.2389999999999999</v>
      </c>
      <c r="I40" s="19">
        <v>4</v>
      </c>
      <c r="J40" s="61"/>
      <c r="K40" s="26"/>
      <c r="M40" s="17" t="s">
        <v>19</v>
      </c>
      <c r="N40" s="79" t="s">
        <v>13</v>
      </c>
      <c r="O40" s="20">
        <v>56</v>
      </c>
      <c r="P40" s="20" t="s">
        <v>23</v>
      </c>
      <c r="Q40" s="19" t="s">
        <v>24</v>
      </c>
      <c r="R40" s="89"/>
      <c r="S40" s="35">
        <v>51.94</v>
      </c>
      <c r="T40" s="35">
        <v>4.6479999999999997</v>
      </c>
      <c r="U40" s="19">
        <v>1</v>
      </c>
      <c r="V40" s="61"/>
      <c r="W40" s="26"/>
    </row>
    <row r="41" spans="1:23" x14ac:dyDescent="0.25">
      <c r="A41" s="17" t="s">
        <v>22</v>
      </c>
      <c r="B41" s="79" t="s">
        <v>13</v>
      </c>
      <c r="C41" s="20">
        <v>57</v>
      </c>
      <c r="D41" s="20" t="s">
        <v>18</v>
      </c>
      <c r="E41" s="19" t="s">
        <v>15</v>
      </c>
      <c r="F41" s="47">
        <v>12.9</v>
      </c>
      <c r="G41" s="35">
        <v>12.93</v>
      </c>
      <c r="H41" s="19" t="s">
        <v>94</v>
      </c>
      <c r="I41" s="19">
        <v>4</v>
      </c>
      <c r="J41" s="35">
        <f>((F41-G41))</f>
        <v>-2.9999999999999361E-2</v>
      </c>
      <c r="K41" s="83">
        <f t="shared" ref="K41:K47" si="7">(F41-G41)/H41</f>
        <v>-0.19999999999999574</v>
      </c>
      <c r="M41" s="17" t="s">
        <v>22</v>
      </c>
      <c r="N41" s="79" t="s">
        <v>13</v>
      </c>
      <c r="O41" s="20">
        <v>57</v>
      </c>
      <c r="P41" s="20" t="s">
        <v>18</v>
      </c>
      <c r="Q41" s="19" t="s">
        <v>15</v>
      </c>
      <c r="R41" s="35">
        <f t="shared" ref="R41:R49" si="8">F41</f>
        <v>12.9</v>
      </c>
      <c r="S41" s="35">
        <v>12.91500000053485</v>
      </c>
      <c r="T41" s="35">
        <v>6.8558910440451662E-2</v>
      </c>
      <c r="U41" s="19" t="s">
        <v>76</v>
      </c>
      <c r="V41" s="35">
        <f>S41-R41</f>
        <v>1.5000000534849178E-2</v>
      </c>
      <c r="W41" s="95">
        <f t="shared" ref="W41:W47" si="9">(R41-S41)/T41</f>
        <v>-0.2187899492346477</v>
      </c>
    </row>
    <row r="42" spans="1:23" x14ac:dyDescent="0.25">
      <c r="A42" s="17" t="s">
        <v>16</v>
      </c>
      <c r="B42" s="79" t="s">
        <v>13</v>
      </c>
      <c r="C42" s="20">
        <v>58</v>
      </c>
      <c r="D42" s="20" t="s">
        <v>18</v>
      </c>
      <c r="E42" s="19" t="s">
        <v>15</v>
      </c>
      <c r="F42" s="47">
        <v>12.01</v>
      </c>
      <c r="G42" s="35">
        <v>12.06</v>
      </c>
      <c r="H42" s="19" t="s">
        <v>94</v>
      </c>
      <c r="I42" s="19">
        <v>4</v>
      </c>
      <c r="J42" s="35">
        <f t="shared" ref="J42:J47" si="10">((F42-G42))</f>
        <v>-5.0000000000000711E-2</v>
      </c>
      <c r="K42" s="83">
        <f t="shared" si="7"/>
        <v>-0.33333333333333809</v>
      </c>
      <c r="M42" s="17" t="s">
        <v>16</v>
      </c>
      <c r="N42" s="79" t="s">
        <v>13</v>
      </c>
      <c r="O42" s="20">
        <v>58</v>
      </c>
      <c r="P42" s="20" t="s">
        <v>18</v>
      </c>
      <c r="Q42" s="19" t="s">
        <v>15</v>
      </c>
      <c r="R42" s="35">
        <f t="shared" si="8"/>
        <v>12.01</v>
      </c>
      <c r="S42" s="35">
        <v>12.052500000265804</v>
      </c>
      <c r="T42" s="35">
        <v>6.8686136992674354E-2</v>
      </c>
      <c r="U42" s="19" t="s">
        <v>76</v>
      </c>
      <c r="V42" s="35">
        <f t="shared" ref="V42:V47" si="11">S42-R42</f>
        <v>4.2500000265803806E-2</v>
      </c>
      <c r="W42" s="95">
        <f t="shared" si="9"/>
        <v>-0.6187565952404136</v>
      </c>
    </row>
    <row r="43" spans="1:23" x14ac:dyDescent="0.25">
      <c r="A43" s="17" t="s">
        <v>12</v>
      </c>
      <c r="B43" s="79" t="s">
        <v>13</v>
      </c>
      <c r="C43" s="20">
        <v>59</v>
      </c>
      <c r="D43" s="20" t="s">
        <v>18</v>
      </c>
      <c r="E43" s="19" t="s">
        <v>15</v>
      </c>
      <c r="F43" s="48">
        <v>7.88</v>
      </c>
      <c r="G43" s="35">
        <v>7.92</v>
      </c>
      <c r="H43" s="19" t="s">
        <v>94</v>
      </c>
      <c r="I43" s="61">
        <v>4</v>
      </c>
      <c r="J43" s="35">
        <f t="shared" si="10"/>
        <v>-4.0000000000000036E-2</v>
      </c>
      <c r="K43" s="83">
        <f t="shared" si="7"/>
        <v>-0.26666666666666694</v>
      </c>
      <c r="M43" s="17" t="s">
        <v>12</v>
      </c>
      <c r="N43" s="79" t="s">
        <v>13</v>
      </c>
      <c r="O43" s="20">
        <v>59</v>
      </c>
      <c r="P43" s="20" t="s">
        <v>18</v>
      </c>
      <c r="Q43" s="19" t="s">
        <v>15</v>
      </c>
      <c r="R43" s="35">
        <f t="shared" si="8"/>
        <v>7.88</v>
      </c>
      <c r="S43" s="35">
        <v>7.9155597813592111</v>
      </c>
      <c r="T43" s="84">
        <v>4.3701952445839201E-2</v>
      </c>
      <c r="U43" s="19" t="s">
        <v>76</v>
      </c>
      <c r="V43" s="35">
        <f t="shared" si="11"/>
        <v>3.5559781359211229E-2</v>
      </c>
      <c r="W43" s="95">
        <f t="shared" si="9"/>
        <v>-0.81368861959385574</v>
      </c>
    </row>
    <row r="44" spans="1:23" x14ac:dyDescent="0.25">
      <c r="A44" s="17" t="s">
        <v>21</v>
      </c>
      <c r="B44" s="79" t="s">
        <v>13</v>
      </c>
      <c r="C44" s="20">
        <v>60</v>
      </c>
      <c r="D44" s="20" t="s">
        <v>18</v>
      </c>
      <c r="E44" s="19" t="s">
        <v>15</v>
      </c>
      <c r="F44" s="48">
        <v>5.45</v>
      </c>
      <c r="G44" s="35">
        <v>5.51</v>
      </c>
      <c r="H44" s="19" t="s">
        <v>94</v>
      </c>
      <c r="I44" s="61">
        <v>4</v>
      </c>
      <c r="J44" s="35">
        <f t="shared" si="10"/>
        <v>-5.9999999999999609E-2</v>
      </c>
      <c r="K44" s="83">
        <f t="shared" si="7"/>
        <v>-0.39999999999999741</v>
      </c>
      <c r="M44" s="17" t="s">
        <v>21</v>
      </c>
      <c r="N44" s="79" t="s">
        <v>13</v>
      </c>
      <c r="O44" s="20">
        <v>61</v>
      </c>
      <c r="P44" s="20" t="s">
        <v>18</v>
      </c>
      <c r="Q44" s="19" t="s">
        <v>15</v>
      </c>
      <c r="R44" s="35">
        <f t="shared" si="8"/>
        <v>5.45</v>
      </c>
      <c r="S44" s="35">
        <v>5.4888888969374996</v>
      </c>
      <c r="T44" s="84">
        <v>3.1478412445673939E-2</v>
      </c>
      <c r="U44" s="19" t="s">
        <v>76</v>
      </c>
      <c r="V44" s="35">
        <f t="shared" si="11"/>
        <v>3.8888896937499418E-2</v>
      </c>
      <c r="W44" s="95">
        <f t="shared" si="9"/>
        <v>-1.2354148102168316</v>
      </c>
    </row>
    <row r="45" spans="1:23" x14ac:dyDescent="0.25">
      <c r="A45" s="17" t="s">
        <v>20</v>
      </c>
      <c r="B45" s="79" t="s">
        <v>13</v>
      </c>
      <c r="C45" s="20">
        <v>61</v>
      </c>
      <c r="D45" s="20" t="s">
        <v>18</v>
      </c>
      <c r="E45" s="19" t="s">
        <v>15</v>
      </c>
      <c r="F45" s="48">
        <v>16.39</v>
      </c>
      <c r="G45" s="35">
        <v>16.399999999999999</v>
      </c>
      <c r="H45" s="19" t="s">
        <v>94</v>
      </c>
      <c r="I45" s="61">
        <v>4</v>
      </c>
      <c r="J45" s="35">
        <f t="shared" si="10"/>
        <v>-9.9999999999980105E-3</v>
      </c>
      <c r="K45" s="83">
        <f t="shared" si="7"/>
        <v>-6.6666666666653412E-2</v>
      </c>
      <c r="M45" s="17" t="s">
        <v>20</v>
      </c>
      <c r="N45" s="79" t="s">
        <v>13</v>
      </c>
      <c r="O45" s="20">
        <v>63</v>
      </c>
      <c r="P45" s="20" t="s">
        <v>18</v>
      </c>
      <c r="Q45" s="19" t="s">
        <v>15</v>
      </c>
      <c r="R45" s="35">
        <f t="shared" si="8"/>
        <v>16.39</v>
      </c>
      <c r="S45" s="35">
        <v>16.417221666225021</v>
      </c>
      <c r="T45" s="84">
        <v>6.8585168139837144E-2</v>
      </c>
      <c r="U45" s="19" t="s">
        <v>76</v>
      </c>
      <c r="V45" s="35">
        <f t="shared" si="11"/>
        <v>2.7221666225020869E-2</v>
      </c>
      <c r="W45" s="95">
        <f t="shared" si="9"/>
        <v>-0.39690310548658381</v>
      </c>
    </row>
    <row r="46" spans="1:23" x14ac:dyDescent="0.25">
      <c r="A46" s="17" t="s">
        <v>19</v>
      </c>
      <c r="B46" s="79" t="s">
        <v>13</v>
      </c>
      <c r="C46" s="20">
        <v>62</v>
      </c>
      <c r="D46" s="20" t="s">
        <v>18</v>
      </c>
      <c r="E46" s="19" t="s">
        <v>15</v>
      </c>
      <c r="F46" s="48">
        <v>20.95</v>
      </c>
      <c r="G46" s="35">
        <v>20.94</v>
      </c>
      <c r="H46" s="19" t="s">
        <v>94</v>
      </c>
      <c r="I46" s="61">
        <v>4</v>
      </c>
      <c r="J46" s="35">
        <f t="shared" si="10"/>
        <v>9.9999999999980105E-3</v>
      </c>
      <c r="K46" s="83">
        <f t="shared" si="7"/>
        <v>6.6666666666653412E-2</v>
      </c>
      <c r="M46" s="17" t="s">
        <v>19</v>
      </c>
      <c r="N46" s="79" t="s">
        <v>13</v>
      </c>
      <c r="O46" s="20">
        <v>64</v>
      </c>
      <c r="P46" s="20" t="s">
        <v>18</v>
      </c>
      <c r="Q46" s="19" t="s">
        <v>15</v>
      </c>
      <c r="R46" s="35">
        <f t="shared" si="8"/>
        <v>20.95</v>
      </c>
      <c r="S46" s="35">
        <v>20.943459289312514</v>
      </c>
      <c r="T46" s="84">
        <v>8.5967415154817997E-2</v>
      </c>
      <c r="U46" s="19" t="s">
        <v>76</v>
      </c>
      <c r="V46" s="35">
        <f t="shared" si="11"/>
        <v>-6.540710687485074E-3</v>
      </c>
      <c r="W46" s="95">
        <f t="shared" si="9"/>
        <v>7.6083603022214438E-2</v>
      </c>
    </row>
    <row r="47" spans="1:23" x14ac:dyDescent="0.25">
      <c r="A47" s="17" t="s">
        <v>17</v>
      </c>
      <c r="B47" s="79" t="s">
        <v>13</v>
      </c>
      <c r="C47" s="20">
        <v>63</v>
      </c>
      <c r="D47" s="20" t="s">
        <v>18</v>
      </c>
      <c r="E47" s="19" t="s">
        <v>15</v>
      </c>
      <c r="F47" s="48">
        <v>15.87</v>
      </c>
      <c r="G47" s="35">
        <v>15.86</v>
      </c>
      <c r="H47" s="19" t="s">
        <v>94</v>
      </c>
      <c r="I47" s="61">
        <v>4</v>
      </c>
      <c r="J47" s="35">
        <f t="shared" si="10"/>
        <v>9.9999999999997868E-3</v>
      </c>
      <c r="K47" s="83">
        <f t="shared" si="7"/>
        <v>6.666666666666525E-2</v>
      </c>
      <c r="M47" s="17" t="s">
        <v>17</v>
      </c>
      <c r="N47" s="79" t="s">
        <v>13</v>
      </c>
      <c r="O47" s="20">
        <v>65</v>
      </c>
      <c r="P47" s="20" t="s">
        <v>18</v>
      </c>
      <c r="Q47" s="19" t="s">
        <v>15</v>
      </c>
      <c r="R47" s="35">
        <f t="shared" si="8"/>
        <v>15.87</v>
      </c>
      <c r="S47" s="35">
        <v>15.877874048225475</v>
      </c>
      <c r="T47" s="84">
        <v>5.5964632695632982E-2</v>
      </c>
      <c r="U47" s="19" t="s">
        <v>76</v>
      </c>
      <c r="V47" s="35">
        <f t="shared" si="11"/>
        <v>7.8740482254762156E-3</v>
      </c>
      <c r="W47" s="95">
        <f t="shared" si="9"/>
        <v>-0.14069686239700169</v>
      </c>
    </row>
    <row r="48" spans="1:23" x14ac:dyDescent="0.25">
      <c r="A48" s="59" t="s">
        <v>16</v>
      </c>
      <c r="B48" s="81" t="s">
        <v>13</v>
      </c>
      <c r="C48" s="20">
        <v>64</v>
      </c>
      <c r="D48" s="60" t="s">
        <v>14</v>
      </c>
      <c r="E48" s="47" t="s">
        <v>15</v>
      </c>
      <c r="F48" s="47"/>
      <c r="G48" s="35">
        <v>4.3899999999999997</v>
      </c>
      <c r="H48" s="35">
        <f t="shared" ref="H48:H49" si="12">0.075*G48</f>
        <v>0.32924999999999999</v>
      </c>
      <c r="I48" s="61">
        <v>4</v>
      </c>
      <c r="J48" s="61"/>
      <c r="K48" s="83"/>
      <c r="M48" s="59" t="s">
        <v>25</v>
      </c>
      <c r="N48" s="81" t="s">
        <v>13</v>
      </c>
      <c r="O48" s="60">
        <v>66</v>
      </c>
      <c r="P48" s="60" t="s">
        <v>14</v>
      </c>
      <c r="Q48" s="47" t="s">
        <v>15</v>
      </c>
      <c r="R48" s="35">
        <f t="shared" si="8"/>
        <v>0</v>
      </c>
      <c r="S48" s="48">
        <v>4.3949999999999996</v>
      </c>
      <c r="T48" s="84">
        <v>0.10349999999999999</v>
      </c>
      <c r="U48" s="90">
        <v>1</v>
      </c>
      <c r="V48" s="61"/>
      <c r="W48" s="83"/>
    </row>
    <row r="49" spans="1:23" ht="15.75" thickBot="1" x14ac:dyDescent="0.3">
      <c r="A49" s="77" t="s">
        <v>12</v>
      </c>
      <c r="B49" s="82" t="s">
        <v>13</v>
      </c>
      <c r="C49" s="93">
        <v>65</v>
      </c>
      <c r="D49" s="76" t="s">
        <v>14</v>
      </c>
      <c r="E49" s="72" t="s">
        <v>15</v>
      </c>
      <c r="F49" s="72"/>
      <c r="G49" s="73">
        <v>3.64</v>
      </c>
      <c r="H49" s="73">
        <f t="shared" si="12"/>
        <v>0.27300000000000002</v>
      </c>
      <c r="I49" s="74">
        <v>4</v>
      </c>
      <c r="J49" s="74"/>
      <c r="K49" s="88"/>
      <c r="M49" s="77" t="s">
        <v>20</v>
      </c>
      <c r="N49" s="82" t="s">
        <v>13</v>
      </c>
      <c r="O49" s="76">
        <v>66</v>
      </c>
      <c r="P49" s="76" t="s">
        <v>14</v>
      </c>
      <c r="Q49" s="72" t="s">
        <v>15</v>
      </c>
      <c r="R49" s="73">
        <f t="shared" si="8"/>
        <v>0</v>
      </c>
      <c r="S49" s="75">
        <v>3.67</v>
      </c>
      <c r="T49" s="73">
        <v>8.4510000000000002E-2</v>
      </c>
      <c r="U49" s="91">
        <v>1</v>
      </c>
      <c r="V49" s="74"/>
      <c r="W49" s="88"/>
    </row>
    <row r="51" spans="1:23" x14ac:dyDescent="0.25">
      <c r="W51" s="9"/>
    </row>
    <row r="52" spans="1:23" x14ac:dyDescent="0.25">
      <c r="W52" s="9"/>
    </row>
    <row r="53" spans="1:23" x14ac:dyDescent="0.25">
      <c r="W53" s="9"/>
    </row>
    <row r="54" spans="1:23" x14ac:dyDescent="0.25">
      <c r="W54" s="9"/>
    </row>
    <row r="55" spans="1:23" x14ac:dyDescent="0.25">
      <c r="W55" s="9"/>
    </row>
    <row r="56" spans="1:23" x14ac:dyDescent="0.25">
      <c r="W56" s="9"/>
    </row>
    <row r="57" spans="1:23" x14ac:dyDescent="0.25">
      <c r="W57" s="9"/>
    </row>
    <row r="58" spans="1:23" x14ac:dyDescent="0.25">
      <c r="W58" s="9"/>
    </row>
    <row r="59" spans="1:23" x14ac:dyDescent="0.25">
      <c r="W59" s="9"/>
    </row>
    <row r="60" spans="1:23" x14ac:dyDescent="0.25">
      <c r="W60" s="9"/>
    </row>
  </sheetData>
  <sheetProtection algorithmName="SHA-512" hashValue="ESq6JsljC5NZfI27psxYhyzxOYzDQ8XDQ7z1oJ9r92Wa/es0vLIDxVz/7UJf01ZdyJcNBtfJ9Qb8+MNrPZU5pw==" saltValue="m57QnP5hasFN8n7acA5RsA==" spinCount="100000" sheet="1" objects="1" scenarios="1" selectLockedCells="1" selectUnlockedCells="1"/>
  <mergeCells count="3">
    <mergeCell ref="A2:K2"/>
    <mergeCell ref="A8:K8"/>
    <mergeCell ref="M8:W8"/>
  </mergeCells>
  <conditionalFormatting sqref="K14:K16 K41:K49 K26">
    <cfRule type="cellIs" dxfId="71" priority="16" stopIfTrue="1" operator="between">
      <formula>-2</formula>
      <formula>2</formula>
    </cfRule>
    <cfRule type="cellIs" dxfId="70" priority="17" stopIfTrue="1" operator="between">
      <formula>-3</formula>
      <formula>3</formula>
    </cfRule>
    <cfRule type="cellIs" dxfId="69" priority="18" operator="notBetween">
      <formula>-3</formula>
      <formula>3</formula>
    </cfRule>
  </conditionalFormatting>
  <conditionalFormatting sqref="W14:W16 W48:W49 W26">
    <cfRule type="cellIs" dxfId="68" priority="7" stopIfTrue="1" operator="between">
      <formula>-2</formula>
      <formula>2</formula>
    </cfRule>
    <cfRule type="cellIs" dxfId="67" priority="8" stopIfTrue="1" operator="between">
      <formula>-3</formula>
      <formula>3</formula>
    </cfRule>
    <cfRule type="cellIs" dxfId="66" priority="9" operator="notBetween">
      <formula>-3</formula>
      <formula>3</formula>
    </cfRule>
  </conditionalFormatting>
  <conditionalFormatting sqref="W41:W47">
    <cfRule type="cellIs" dxfId="65" priority="1" stopIfTrue="1" operator="between">
      <formula>-2</formula>
      <formula>2</formula>
    </cfRule>
    <cfRule type="cellIs" dxfId="64" priority="2" stopIfTrue="1" operator="between">
      <formula>-3</formula>
      <formula>3</formula>
    </cfRule>
    <cfRule type="cellIs" dxfId="6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75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689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93.5</v>
      </c>
      <c r="G14" s="55">
        <v>90.925683007311818</v>
      </c>
      <c r="H14" s="55">
        <f>G14*0.04</f>
        <v>3.6370273202924728</v>
      </c>
      <c r="I14" s="52"/>
      <c r="J14" s="56">
        <f>((F14-G14)/G14)*100</f>
        <v>2.8312319550914644</v>
      </c>
      <c r="K14" s="94">
        <f>(F14-G14)/(G14*0.04)</f>
        <v>0.7078079887728661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125.9</v>
      </c>
      <c r="G15" s="55">
        <v>124.8</v>
      </c>
      <c r="H15" s="55">
        <f>1</f>
        <v>1</v>
      </c>
      <c r="I15" s="52"/>
      <c r="J15" s="71">
        <f>F15-G15</f>
        <v>1.1000000000000085</v>
      </c>
      <c r="K15" s="94">
        <f>(F15-G15)/1</f>
        <v>1.1000000000000085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6.39</v>
      </c>
      <c r="G16" s="55">
        <v>6.3097347661828387</v>
      </c>
      <c r="H16" s="55">
        <f>((12.5-0.53*G16)/200)*G16</f>
        <v>0.28885462791454991</v>
      </c>
      <c r="I16" s="52"/>
      <c r="J16" s="56">
        <f t="shared" ref="J16:J26" si="0">((F16-G16)/G16)*100</f>
        <v>1.2720857023554186</v>
      </c>
      <c r="K16" s="94">
        <f>(F16-G16)/((12.5-0.53*G16)/2/100*G16)</f>
        <v>0.27787414865620697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25</v>
      </c>
      <c r="B17" s="80" t="s">
        <v>13</v>
      </c>
      <c r="C17" s="53">
        <v>6</v>
      </c>
      <c r="D17" s="53" t="s">
        <v>58</v>
      </c>
      <c r="E17" s="52" t="s">
        <v>56</v>
      </c>
      <c r="F17" s="54">
        <v>14.4</v>
      </c>
      <c r="G17" s="55">
        <v>13.888404163944786</v>
      </c>
      <c r="H17" s="55">
        <f>((12.5-0.53*G17)/200)*G17</f>
        <v>0.3568726691606901</v>
      </c>
      <c r="I17" s="52"/>
      <c r="J17" s="56">
        <f t="shared" si="0"/>
        <v>3.6836185786078341</v>
      </c>
      <c r="K17" s="94">
        <f t="shared" ref="K17" si="1">(F17-G17)/((12.5-0.53*G17)/2/100*G17)</f>
        <v>1.4335528614685156</v>
      </c>
      <c r="L17" s="37"/>
      <c r="M17" s="50" t="s">
        <v>25</v>
      </c>
      <c r="N17" s="80" t="s">
        <v>13</v>
      </c>
      <c r="O17" s="53">
        <v>6</v>
      </c>
      <c r="P17" s="53" t="s">
        <v>58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17</v>
      </c>
      <c r="B18" s="80" t="s">
        <v>13</v>
      </c>
      <c r="C18" s="53">
        <v>9</v>
      </c>
      <c r="D18" s="53" t="s">
        <v>53</v>
      </c>
      <c r="E18" s="52" t="s">
        <v>54</v>
      </c>
      <c r="F18" s="54">
        <v>8.19</v>
      </c>
      <c r="G18" s="55">
        <v>8.515934401097784</v>
      </c>
      <c r="H18" s="55">
        <f>G18*0.075</f>
        <v>0.63869508008233378</v>
      </c>
      <c r="I18" s="52"/>
      <c r="J18" s="56">
        <f t="shared" si="0"/>
        <v>-3.8273474846843403</v>
      </c>
      <c r="K18" s="94">
        <f>(F18-G18)/(G18*0.075)</f>
        <v>-0.51031299795791207</v>
      </c>
      <c r="L18" s="37"/>
      <c r="M18" s="50" t="s">
        <v>17</v>
      </c>
      <c r="N18" s="80" t="s">
        <v>13</v>
      </c>
      <c r="O18" s="53">
        <v>9</v>
      </c>
      <c r="P18" s="53" t="s">
        <v>53</v>
      </c>
      <c r="Q18" s="52" t="s">
        <v>54</v>
      </c>
      <c r="R18" s="54"/>
      <c r="S18" s="55"/>
      <c r="T18" s="52"/>
      <c r="U18" s="52"/>
      <c r="V18" s="56"/>
      <c r="W18" s="58"/>
    </row>
    <row r="19" spans="1:23" x14ac:dyDescent="0.25">
      <c r="A19" s="17" t="s">
        <v>52</v>
      </c>
      <c r="B19" s="79" t="s">
        <v>44</v>
      </c>
      <c r="C19" s="20">
        <v>10</v>
      </c>
      <c r="D19" s="20" t="s">
        <v>45</v>
      </c>
      <c r="E19" s="19" t="s">
        <v>46</v>
      </c>
      <c r="F19" s="48">
        <v>6.61</v>
      </c>
      <c r="G19" s="48">
        <v>6.5332385375043502</v>
      </c>
      <c r="H19" s="35">
        <f t="shared" ref="H19:H21" si="2">G19*0.075</f>
        <v>0.48999289031282622</v>
      </c>
      <c r="I19" s="19"/>
      <c r="J19" s="39">
        <f t="shared" si="0"/>
        <v>1.1749373921524133</v>
      </c>
      <c r="K19" s="94">
        <f>(F19-G19)/(G19*0.075)</f>
        <v>0.15665831895365512</v>
      </c>
      <c r="L19" s="37"/>
      <c r="M19" s="17" t="s">
        <v>52</v>
      </c>
      <c r="N19" s="18" t="s">
        <v>44</v>
      </c>
      <c r="O19" s="19">
        <v>10</v>
      </c>
      <c r="P19" s="20" t="s">
        <v>45</v>
      </c>
      <c r="Q19" s="19" t="s">
        <v>46</v>
      </c>
      <c r="R19" s="35"/>
      <c r="S19" s="35"/>
      <c r="T19" s="19"/>
      <c r="U19" s="19"/>
      <c r="V19" s="39"/>
      <c r="W19" s="26"/>
    </row>
    <row r="20" spans="1:23" x14ac:dyDescent="0.25">
      <c r="A20" s="17" t="s">
        <v>51</v>
      </c>
      <c r="B20" s="79" t="s">
        <v>44</v>
      </c>
      <c r="C20" s="20">
        <v>11</v>
      </c>
      <c r="D20" s="20" t="s">
        <v>45</v>
      </c>
      <c r="E20" s="19" t="s">
        <v>46</v>
      </c>
      <c r="F20" s="48">
        <v>14.5</v>
      </c>
      <c r="G20" s="48">
        <v>14.408099583800832</v>
      </c>
      <c r="H20" s="35">
        <f t="shared" si="2"/>
        <v>1.0806074687850624</v>
      </c>
      <c r="I20" s="61"/>
      <c r="J20" s="39">
        <f t="shared" si="0"/>
        <v>0.63783856895667823</v>
      </c>
      <c r="K20" s="94">
        <f t="shared" ref="K20:K21" si="3">(F20-G20)/(G20*0.075)</f>
        <v>8.5045142527557085E-2</v>
      </c>
      <c r="L20" s="37"/>
      <c r="M20" s="17" t="s">
        <v>51</v>
      </c>
      <c r="N20" s="18" t="s">
        <v>44</v>
      </c>
      <c r="O20" s="19">
        <v>11</v>
      </c>
      <c r="P20" s="20" t="s">
        <v>45</v>
      </c>
      <c r="Q20" s="19" t="s">
        <v>46</v>
      </c>
      <c r="R20" s="35"/>
      <c r="S20" s="35"/>
      <c r="T20" s="19"/>
      <c r="U20" s="19"/>
      <c r="V20" s="39"/>
      <c r="W20" s="26"/>
    </row>
    <row r="21" spans="1:23" x14ac:dyDescent="0.25">
      <c r="A21" s="17" t="s">
        <v>50</v>
      </c>
      <c r="B21" s="79" t="s">
        <v>44</v>
      </c>
      <c r="C21" s="20">
        <v>12</v>
      </c>
      <c r="D21" s="20" t="s">
        <v>45</v>
      </c>
      <c r="E21" s="19" t="s">
        <v>46</v>
      </c>
      <c r="F21" s="48">
        <v>20.5</v>
      </c>
      <c r="G21" s="48">
        <v>18.98765846054296</v>
      </c>
      <c r="H21" s="35">
        <f t="shared" si="2"/>
        <v>1.424074384540722</v>
      </c>
      <c r="I21" s="61"/>
      <c r="J21" s="39">
        <f t="shared" si="0"/>
        <v>7.9648659290967361</v>
      </c>
      <c r="K21" s="94">
        <f t="shared" si="3"/>
        <v>1.0619821238795648</v>
      </c>
      <c r="M21" s="17" t="s">
        <v>50</v>
      </c>
      <c r="N21" s="18" t="s">
        <v>44</v>
      </c>
      <c r="O21" s="19">
        <v>12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72</v>
      </c>
      <c r="B22" s="79" t="s">
        <v>44</v>
      </c>
      <c r="C22" s="20">
        <v>13</v>
      </c>
      <c r="D22" s="20" t="s">
        <v>45</v>
      </c>
      <c r="E22" s="19" t="s">
        <v>46</v>
      </c>
      <c r="F22" s="48" t="s">
        <v>79</v>
      </c>
      <c r="G22" s="35">
        <v>0</v>
      </c>
      <c r="H22" s="35"/>
      <c r="I22" s="61"/>
      <c r="J22" s="39"/>
      <c r="K22" s="94"/>
      <c r="M22" s="17" t="s">
        <v>72</v>
      </c>
      <c r="N22" s="18" t="s">
        <v>44</v>
      </c>
      <c r="O22" s="19">
        <v>13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73</v>
      </c>
      <c r="B23" s="79" t="s">
        <v>44</v>
      </c>
      <c r="C23" s="20">
        <v>14</v>
      </c>
      <c r="D23" s="20" t="s">
        <v>45</v>
      </c>
      <c r="E23" s="19" t="s">
        <v>46</v>
      </c>
      <c r="F23" s="48" t="s">
        <v>79</v>
      </c>
      <c r="G23" s="35">
        <v>0</v>
      </c>
      <c r="H23" s="35"/>
      <c r="I23" s="61"/>
      <c r="J23" s="39"/>
      <c r="K23" s="94"/>
      <c r="M23" s="17" t="s">
        <v>73</v>
      </c>
      <c r="N23" s="18" t="s">
        <v>44</v>
      </c>
      <c r="O23" s="19">
        <v>14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49</v>
      </c>
      <c r="B24" s="79" t="s">
        <v>44</v>
      </c>
      <c r="C24" s="20">
        <v>20</v>
      </c>
      <c r="D24" s="20" t="s">
        <v>45</v>
      </c>
      <c r="E24" s="19" t="s">
        <v>46</v>
      </c>
      <c r="F24" s="48">
        <v>92.8</v>
      </c>
      <c r="G24" s="35">
        <v>92.714798341766397</v>
      </c>
      <c r="H24" s="35">
        <f>G24*0.05</f>
        <v>4.63573991708832</v>
      </c>
      <c r="I24" s="61"/>
      <c r="J24" s="39">
        <f t="shared" si="0"/>
        <v>9.1896503856406214E-2</v>
      </c>
      <c r="K24" s="94">
        <f>(F24-G24)/(G24*0.05)</f>
        <v>1.8379300771281241E-2</v>
      </c>
      <c r="M24" s="17" t="s">
        <v>49</v>
      </c>
      <c r="N24" s="18" t="s">
        <v>44</v>
      </c>
      <c r="O24" s="19">
        <v>20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48</v>
      </c>
      <c r="B25" s="79" t="s">
        <v>44</v>
      </c>
      <c r="C25" s="20">
        <v>21</v>
      </c>
      <c r="D25" s="20" t="s">
        <v>45</v>
      </c>
      <c r="E25" s="19" t="s">
        <v>46</v>
      </c>
      <c r="F25" s="48">
        <v>119</v>
      </c>
      <c r="G25" s="35">
        <v>118.9025759307235</v>
      </c>
      <c r="H25" s="35">
        <f t="shared" ref="H25:H26" si="4">G25*0.05</f>
        <v>5.9451287965361752</v>
      </c>
      <c r="I25" s="61"/>
      <c r="J25" s="39">
        <f t="shared" si="0"/>
        <v>8.1936045972008043E-2</v>
      </c>
      <c r="K25" s="94">
        <f t="shared" ref="K25:K26" si="5">(F25-G25)/(G25*0.05)</f>
        <v>1.6387209194401609E-2</v>
      </c>
      <c r="M25" s="17" t="s">
        <v>48</v>
      </c>
      <c r="N25" s="18" t="s">
        <v>44</v>
      </c>
      <c r="O25" s="19">
        <v>21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47</v>
      </c>
      <c r="B26" s="79" t="s">
        <v>44</v>
      </c>
      <c r="C26" s="20">
        <v>22</v>
      </c>
      <c r="D26" s="20" t="s">
        <v>45</v>
      </c>
      <c r="E26" s="19" t="s">
        <v>46</v>
      </c>
      <c r="F26" s="48">
        <v>200</v>
      </c>
      <c r="G26" s="35">
        <v>193.19408155250528</v>
      </c>
      <c r="H26" s="35">
        <f t="shared" si="4"/>
        <v>9.6597040776252641</v>
      </c>
      <c r="I26" s="61"/>
      <c r="J26" s="39">
        <f t="shared" si="0"/>
        <v>3.5228400336089183</v>
      </c>
      <c r="K26" s="94">
        <f t="shared" si="5"/>
        <v>0.70456800672178377</v>
      </c>
      <c r="M26" s="17" t="s">
        <v>47</v>
      </c>
      <c r="N26" s="18" t="s">
        <v>44</v>
      </c>
      <c r="O26" s="19">
        <v>22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74</v>
      </c>
      <c r="B27" s="79" t="s">
        <v>44</v>
      </c>
      <c r="C27" s="20">
        <v>23</v>
      </c>
      <c r="D27" s="20" t="s">
        <v>45</v>
      </c>
      <c r="E27" s="19" t="s">
        <v>46</v>
      </c>
      <c r="F27" s="48" t="s">
        <v>79</v>
      </c>
      <c r="G27" s="35">
        <v>0</v>
      </c>
      <c r="H27" s="35"/>
      <c r="I27" s="61"/>
      <c r="J27" s="39"/>
      <c r="K27" s="94"/>
      <c r="M27" s="17" t="s">
        <v>74</v>
      </c>
      <c r="N27" s="18" t="s">
        <v>44</v>
      </c>
      <c r="O27" s="19">
        <v>23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75</v>
      </c>
      <c r="B28" s="79" t="s">
        <v>44</v>
      </c>
      <c r="C28" s="20">
        <v>24</v>
      </c>
      <c r="D28" s="20" t="s">
        <v>45</v>
      </c>
      <c r="E28" s="19" t="s">
        <v>46</v>
      </c>
      <c r="F28" s="48" t="s">
        <v>79</v>
      </c>
      <c r="G28" s="35">
        <v>0</v>
      </c>
      <c r="H28" s="35"/>
      <c r="I28" s="61"/>
      <c r="J28" s="39"/>
      <c r="K28" s="94"/>
      <c r="M28" s="17" t="s">
        <v>75</v>
      </c>
      <c r="N28" s="18" t="s">
        <v>44</v>
      </c>
      <c r="O28" s="19">
        <v>24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50" t="s">
        <v>43</v>
      </c>
      <c r="B29" s="80" t="s">
        <v>13</v>
      </c>
      <c r="C29" s="53">
        <v>30</v>
      </c>
      <c r="D29" s="53" t="s">
        <v>30</v>
      </c>
      <c r="E29" s="52" t="s">
        <v>31</v>
      </c>
      <c r="F29" s="49">
        <v>64</v>
      </c>
      <c r="G29" s="55">
        <v>61.56</v>
      </c>
      <c r="H29" s="55">
        <f>0.075*G29</f>
        <v>4.617</v>
      </c>
      <c r="I29" s="62">
        <v>4</v>
      </c>
      <c r="J29" s="62">
        <f>((F29-G29)/G29)*100</f>
        <v>3.9636127355425566</v>
      </c>
      <c r="K29" s="94">
        <f>(F29-G29)/H29</f>
        <v>0.52848169807234091</v>
      </c>
      <c r="M29" s="50" t="s">
        <v>43</v>
      </c>
      <c r="N29" s="51" t="s">
        <v>13</v>
      </c>
      <c r="O29" s="52">
        <v>30</v>
      </c>
      <c r="P29" s="53" t="s">
        <v>30</v>
      </c>
      <c r="Q29" s="52" t="s">
        <v>31</v>
      </c>
      <c r="R29" s="92">
        <f>ROUND(F29,1)</f>
        <v>64</v>
      </c>
      <c r="S29" s="55">
        <v>65.27</v>
      </c>
      <c r="T29" s="55">
        <v>1.5329999999999999</v>
      </c>
      <c r="U29" s="52">
        <v>1</v>
      </c>
      <c r="V29" s="61">
        <f>((R29-S29)/S29)*100</f>
        <v>-1.9457637505745307</v>
      </c>
      <c r="W29" s="95">
        <f>(R29-S29)/T29</f>
        <v>-0.8284409654272642</v>
      </c>
    </row>
    <row r="30" spans="1:23" x14ac:dyDescent="0.25">
      <c r="A30" s="50" t="s">
        <v>42</v>
      </c>
      <c r="B30" s="80" t="s">
        <v>13</v>
      </c>
      <c r="C30" s="53">
        <v>31</v>
      </c>
      <c r="D30" s="53" t="s">
        <v>30</v>
      </c>
      <c r="E30" s="52" t="s">
        <v>31</v>
      </c>
      <c r="F30" s="49">
        <v>103</v>
      </c>
      <c r="G30" s="55">
        <v>100.36</v>
      </c>
      <c r="H30" s="55">
        <f t="shared" ref="H30:H55" si="6">0.075*G30</f>
        <v>7.5269999999999992</v>
      </c>
      <c r="I30" s="62">
        <v>4</v>
      </c>
      <c r="J30" s="62">
        <f t="shared" ref="J30:J31" si="7">((F30-G30)/G30)*100</f>
        <v>2.6305300916699887</v>
      </c>
      <c r="K30" s="94">
        <f t="shared" ref="K30:K31" si="8">(F30-G30)/H30</f>
        <v>0.3507373455559985</v>
      </c>
      <c r="M30" s="50" t="s">
        <v>42</v>
      </c>
      <c r="N30" s="51" t="s">
        <v>13</v>
      </c>
      <c r="O30" s="52">
        <v>31</v>
      </c>
      <c r="P30" s="53" t="s">
        <v>30</v>
      </c>
      <c r="Q30" s="52" t="s">
        <v>31</v>
      </c>
      <c r="R30" s="92">
        <f t="shared" ref="R30:R31" si="9">ROUND(F30,0)</f>
        <v>103</v>
      </c>
      <c r="S30" s="55">
        <v>103.8</v>
      </c>
      <c r="T30" s="55">
        <v>2.0449999999999999</v>
      </c>
      <c r="U30" s="52">
        <v>1</v>
      </c>
      <c r="V30" s="61">
        <f t="shared" ref="V30:V54" si="10">((R30-S30)/S30)*100</f>
        <v>-0.77071290944123039</v>
      </c>
      <c r="W30" s="95">
        <f t="shared" ref="W30:W54" si="11">(R30-S30)/T30</f>
        <v>-0.39119804400977859</v>
      </c>
    </row>
    <row r="31" spans="1:23" x14ac:dyDescent="0.25">
      <c r="A31" s="50" t="s">
        <v>41</v>
      </c>
      <c r="B31" s="80" t="s">
        <v>13</v>
      </c>
      <c r="C31" s="53">
        <v>32</v>
      </c>
      <c r="D31" s="53" t="s">
        <v>30</v>
      </c>
      <c r="E31" s="52" t="s">
        <v>31</v>
      </c>
      <c r="F31" s="70">
        <v>182</v>
      </c>
      <c r="G31" s="55">
        <v>182.36</v>
      </c>
      <c r="H31" s="55">
        <f t="shared" si="6"/>
        <v>13.677000000000001</v>
      </c>
      <c r="I31" s="62">
        <v>4</v>
      </c>
      <c r="J31" s="62">
        <f t="shared" si="7"/>
        <v>-0.19741171309498443</v>
      </c>
      <c r="K31" s="94">
        <f t="shared" si="8"/>
        <v>-2.6321561745997923E-2</v>
      </c>
      <c r="M31" s="50" t="s">
        <v>41</v>
      </c>
      <c r="N31" s="51" t="s">
        <v>13</v>
      </c>
      <c r="O31" s="52">
        <v>32</v>
      </c>
      <c r="P31" s="53" t="s">
        <v>30</v>
      </c>
      <c r="Q31" s="52" t="s">
        <v>31</v>
      </c>
      <c r="R31" s="92">
        <f t="shared" si="9"/>
        <v>182</v>
      </c>
      <c r="S31" s="55">
        <v>189.7</v>
      </c>
      <c r="T31" s="55">
        <v>8.1590000000000007</v>
      </c>
      <c r="U31" s="52">
        <v>1</v>
      </c>
      <c r="V31" s="61">
        <f t="shared" si="10"/>
        <v>-4.0590405904058979</v>
      </c>
      <c r="W31" s="95">
        <f t="shared" si="11"/>
        <v>-0.94374310577276477</v>
      </c>
    </row>
    <row r="32" spans="1:23" x14ac:dyDescent="0.25">
      <c r="A32" s="50" t="s">
        <v>40</v>
      </c>
      <c r="B32" s="80" t="s">
        <v>13</v>
      </c>
      <c r="C32" s="53">
        <v>33</v>
      </c>
      <c r="D32" s="53" t="s">
        <v>30</v>
      </c>
      <c r="E32" s="52" t="s">
        <v>31</v>
      </c>
      <c r="F32" s="49">
        <v>16.7</v>
      </c>
      <c r="G32" s="55"/>
      <c r="H32" s="55"/>
      <c r="I32" s="62"/>
      <c r="J32" s="62"/>
      <c r="K32" s="103"/>
      <c r="M32" s="50" t="s">
        <v>40</v>
      </c>
      <c r="N32" s="51" t="s">
        <v>13</v>
      </c>
      <c r="O32" s="52">
        <v>33</v>
      </c>
      <c r="P32" s="53" t="s">
        <v>30</v>
      </c>
      <c r="Q32" s="52" t="s">
        <v>31</v>
      </c>
      <c r="R32" s="92">
        <f t="shared" ref="R32:R40" si="12">F32</f>
        <v>16.7</v>
      </c>
      <c r="S32" s="55"/>
      <c r="T32" s="55"/>
      <c r="U32" s="52"/>
      <c r="V32" s="56"/>
      <c r="W32" s="103"/>
    </row>
    <row r="33" spans="1:23" x14ac:dyDescent="0.25">
      <c r="A33" s="50" t="s">
        <v>39</v>
      </c>
      <c r="B33" s="80" t="s">
        <v>13</v>
      </c>
      <c r="C33" s="53">
        <v>34</v>
      </c>
      <c r="D33" s="53" t="s">
        <v>30</v>
      </c>
      <c r="E33" s="52" t="s">
        <v>31</v>
      </c>
      <c r="F33" s="49">
        <v>17.399999999999999</v>
      </c>
      <c r="G33" s="55"/>
      <c r="H33" s="55"/>
      <c r="I33" s="62"/>
      <c r="J33" s="62"/>
      <c r="K33" s="103"/>
      <c r="M33" s="50" t="s">
        <v>39</v>
      </c>
      <c r="N33" s="51" t="s">
        <v>13</v>
      </c>
      <c r="O33" s="52">
        <v>34</v>
      </c>
      <c r="P33" s="53" t="s">
        <v>30</v>
      </c>
      <c r="Q33" s="52" t="s">
        <v>31</v>
      </c>
      <c r="R33" s="92">
        <f t="shared" si="12"/>
        <v>17.399999999999999</v>
      </c>
      <c r="S33" s="55"/>
      <c r="T33" s="55"/>
      <c r="U33" s="52"/>
      <c r="V33" s="56"/>
      <c r="W33" s="103"/>
    </row>
    <row r="34" spans="1:23" x14ac:dyDescent="0.25">
      <c r="A34" s="50" t="s">
        <v>38</v>
      </c>
      <c r="B34" s="80" t="s">
        <v>13</v>
      </c>
      <c r="C34" s="53">
        <v>35</v>
      </c>
      <c r="D34" s="53" t="s">
        <v>30</v>
      </c>
      <c r="E34" s="52" t="s">
        <v>31</v>
      </c>
      <c r="F34" s="49">
        <v>23.2</v>
      </c>
      <c r="G34" s="55"/>
      <c r="H34" s="55"/>
      <c r="I34" s="62"/>
      <c r="J34" s="62"/>
      <c r="K34" s="103"/>
      <c r="M34" s="50" t="s">
        <v>38</v>
      </c>
      <c r="N34" s="51" t="s">
        <v>13</v>
      </c>
      <c r="O34" s="52">
        <v>35</v>
      </c>
      <c r="P34" s="53" t="s">
        <v>30</v>
      </c>
      <c r="Q34" s="52" t="s">
        <v>31</v>
      </c>
      <c r="R34" s="92">
        <f t="shared" si="12"/>
        <v>23.2</v>
      </c>
      <c r="S34" s="55"/>
      <c r="T34" s="55"/>
      <c r="U34" s="52"/>
      <c r="V34" s="56"/>
      <c r="W34" s="103"/>
    </row>
    <row r="35" spans="1:23" x14ac:dyDescent="0.25">
      <c r="A35" s="50" t="s">
        <v>37</v>
      </c>
      <c r="B35" s="80" t="s">
        <v>13</v>
      </c>
      <c r="C35" s="53">
        <v>36</v>
      </c>
      <c r="D35" s="53" t="s">
        <v>30</v>
      </c>
      <c r="E35" s="52" t="s">
        <v>31</v>
      </c>
      <c r="F35" s="49">
        <v>41.3</v>
      </c>
      <c r="G35" s="55"/>
      <c r="H35" s="55"/>
      <c r="I35" s="62"/>
      <c r="J35" s="62"/>
      <c r="K35" s="103"/>
      <c r="M35" s="50" t="s">
        <v>37</v>
      </c>
      <c r="N35" s="51" t="s">
        <v>13</v>
      </c>
      <c r="O35" s="52">
        <v>36</v>
      </c>
      <c r="P35" s="53" t="s">
        <v>30</v>
      </c>
      <c r="Q35" s="52" t="s">
        <v>31</v>
      </c>
      <c r="R35" s="92">
        <f t="shared" si="12"/>
        <v>41.3</v>
      </c>
      <c r="S35" s="55"/>
      <c r="T35" s="55"/>
      <c r="U35" s="52"/>
      <c r="V35" s="56"/>
      <c r="W35" s="103"/>
    </row>
    <row r="36" spans="1:23" x14ac:dyDescent="0.25">
      <c r="A36" s="50" t="s">
        <v>36</v>
      </c>
      <c r="B36" s="80" t="s">
        <v>13</v>
      </c>
      <c r="C36" s="53">
        <v>37</v>
      </c>
      <c r="D36" s="53" t="s">
        <v>30</v>
      </c>
      <c r="E36" s="52" t="s">
        <v>31</v>
      </c>
      <c r="F36" s="49">
        <v>53.8</v>
      </c>
      <c r="G36" s="55"/>
      <c r="H36" s="55"/>
      <c r="I36" s="62"/>
      <c r="J36" s="62"/>
      <c r="K36" s="103"/>
      <c r="M36" s="50" t="s">
        <v>36</v>
      </c>
      <c r="N36" s="51" t="s">
        <v>13</v>
      </c>
      <c r="O36" s="52">
        <v>37</v>
      </c>
      <c r="P36" s="53" t="s">
        <v>30</v>
      </c>
      <c r="Q36" s="52" t="s">
        <v>31</v>
      </c>
      <c r="R36" s="92">
        <f t="shared" si="12"/>
        <v>53.8</v>
      </c>
      <c r="S36" s="55"/>
      <c r="T36" s="55"/>
      <c r="U36" s="52"/>
      <c r="V36" s="56"/>
      <c r="W36" s="103"/>
    </row>
    <row r="37" spans="1:23" x14ac:dyDescent="0.25">
      <c r="A37" s="50" t="s">
        <v>35</v>
      </c>
      <c r="B37" s="80" t="s">
        <v>13</v>
      </c>
      <c r="C37" s="53">
        <v>38</v>
      </c>
      <c r="D37" s="53" t="s">
        <v>30</v>
      </c>
      <c r="E37" s="52" t="s">
        <v>31</v>
      </c>
      <c r="F37" s="49">
        <v>67</v>
      </c>
      <c r="G37" s="55"/>
      <c r="H37" s="55"/>
      <c r="I37" s="62"/>
      <c r="J37" s="62"/>
      <c r="K37" s="103"/>
      <c r="M37" s="50" t="s">
        <v>35</v>
      </c>
      <c r="N37" s="51" t="s">
        <v>13</v>
      </c>
      <c r="O37" s="52">
        <v>38</v>
      </c>
      <c r="P37" s="53" t="s">
        <v>30</v>
      </c>
      <c r="Q37" s="52" t="s">
        <v>31</v>
      </c>
      <c r="R37" s="92">
        <f t="shared" si="12"/>
        <v>67</v>
      </c>
      <c r="S37" s="55"/>
      <c r="T37" s="55"/>
      <c r="U37" s="52"/>
      <c r="V37" s="56"/>
      <c r="W37" s="103"/>
    </row>
    <row r="38" spans="1:23" x14ac:dyDescent="0.25">
      <c r="A38" s="50" t="s">
        <v>34</v>
      </c>
      <c r="B38" s="80" t="s">
        <v>13</v>
      </c>
      <c r="C38" s="53">
        <v>39</v>
      </c>
      <c r="D38" s="53" t="s">
        <v>30</v>
      </c>
      <c r="E38" s="52" t="s">
        <v>31</v>
      </c>
      <c r="F38" s="49">
        <v>100</v>
      </c>
      <c r="G38" s="55"/>
      <c r="H38" s="55"/>
      <c r="I38" s="62"/>
      <c r="J38" s="62"/>
      <c r="K38" s="103"/>
      <c r="M38" s="50" t="s">
        <v>34</v>
      </c>
      <c r="N38" s="51" t="s">
        <v>13</v>
      </c>
      <c r="O38" s="52">
        <v>39</v>
      </c>
      <c r="P38" s="53" t="s">
        <v>30</v>
      </c>
      <c r="Q38" s="52" t="s">
        <v>31</v>
      </c>
      <c r="R38" s="92">
        <f t="shared" si="12"/>
        <v>100</v>
      </c>
      <c r="S38" s="55"/>
      <c r="T38" s="55"/>
      <c r="U38" s="52"/>
      <c r="V38" s="56"/>
      <c r="W38" s="103"/>
    </row>
    <row r="39" spans="1:23" x14ac:dyDescent="0.25">
      <c r="A39" s="50" t="s">
        <v>33</v>
      </c>
      <c r="B39" s="80" t="s">
        <v>13</v>
      </c>
      <c r="C39" s="53">
        <v>40</v>
      </c>
      <c r="D39" s="53" t="s">
        <v>30</v>
      </c>
      <c r="E39" s="52" t="s">
        <v>31</v>
      </c>
      <c r="F39" s="49">
        <v>87.3</v>
      </c>
      <c r="G39" s="55"/>
      <c r="H39" s="55"/>
      <c r="I39" s="62"/>
      <c r="J39" s="62"/>
      <c r="K39" s="103"/>
      <c r="M39" s="50" t="s">
        <v>33</v>
      </c>
      <c r="N39" s="51" t="s">
        <v>13</v>
      </c>
      <c r="O39" s="52">
        <v>40</v>
      </c>
      <c r="P39" s="53" t="s">
        <v>30</v>
      </c>
      <c r="Q39" s="52" t="s">
        <v>31</v>
      </c>
      <c r="R39" s="92">
        <f t="shared" si="12"/>
        <v>87.3</v>
      </c>
      <c r="S39" s="55"/>
      <c r="T39" s="55"/>
      <c r="U39" s="52"/>
      <c r="V39" s="56"/>
      <c r="W39" s="103"/>
    </row>
    <row r="40" spans="1:23" x14ac:dyDescent="0.25">
      <c r="A40" s="50" t="s">
        <v>32</v>
      </c>
      <c r="B40" s="80" t="s">
        <v>13</v>
      </c>
      <c r="C40" s="53">
        <v>41</v>
      </c>
      <c r="D40" s="53" t="s">
        <v>30</v>
      </c>
      <c r="E40" s="52" t="s">
        <v>31</v>
      </c>
      <c r="F40" s="49">
        <v>68.2</v>
      </c>
      <c r="G40" s="55"/>
      <c r="H40" s="55"/>
      <c r="I40" s="62"/>
      <c r="J40" s="62"/>
      <c r="K40" s="103"/>
      <c r="M40" s="50" t="s">
        <v>32</v>
      </c>
      <c r="N40" s="51" t="s">
        <v>13</v>
      </c>
      <c r="O40" s="52">
        <v>41</v>
      </c>
      <c r="P40" s="53" t="s">
        <v>30</v>
      </c>
      <c r="Q40" s="52" t="s">
        <v>31</v>
      </c>
      <c r="R40" s="92">
        <f t="shared" si="12"/>
        <v>68.2</v>
      </c>
      <c r="S40" s="55"/>
      <c r="T40" s="55"/>
      <c r="U40" s="52"/>
      <c r="V40" s="56"/>
      <c r="W40" s="103"/>
    </row>
    <row r="41" spans="1:23" x14ac:dyDescent="0.25">
      <c r="A41" s="50" t="s">
        <v>29</v>
      </c>
      <c r="B41" s="80" t="s">
        <v>13</v>
      </c>
      <c r="C41" s="53">
        <v>42</v>
      </c>
      <c r="D41" s="53" t="s">
        <v>30</v>
      </c>
      <c r="E41" s="52" t="s">
        <v>31</v>
      </c>
      <c r="F41" s="49">
        <v>64.599999999999994</v>
      </c>
      <c r="G41" s="55">
        <v>61.56</v>
      </c>
      <c r="H41" s="55">
        <f t="shared" si="6"/>
        <v>4.617</v>
      </c>
      <c r="I41" s="62">
        <v>4</v>
      </c>
      <c r="J41" s="62">
        <f>((F41-G41)/G41)*100</f>
        <v>4.9382716049382589</v>
      </c>
      <c r="K41" s="83">
        <f>(F41-G41)/H41</f>
        <v>0.65843621399176777</v>
      </c>
      <c r="M41" s="50" t="s">
        <v>29</v>
      </c>
      <c r="N41" s="51" t="s">
        <v>13</v>
      </c>
      <c r="O41" s="52">
        <v>42</v>
      </c>
      <c r="P41" s="53" t="s">
        <v>30</v>
      </c>
      <c r="Q41" s="52" t="s">
        <v>31</v>
      </c>
      <c r="R41" s="92">
        <f>ROUND(F41,1)</f>
        <v>64.599999999999994</v>
      </c>
      <c r="S41" s="55">
        <v>65.180000000000007</v>
      </c>
      <c r="T41" s="55">
        <v>1.6220000000000001</v>
      </c>
      <c r="U41" s="52">
        <v>1</v>
      </c>
      <c r="V41" s="61">
        <f t="shared" si="10"/>
        <v>-0.8898435102792458</v>
      </c>
      <c r="W41" s="95">
        <f t="shared" si="11"/>
        <v>-0.35758323057953911</v>
      </c>
    </row>
    <row r="42" spans="1:23" x14ac:dyDescent="0.25">
      <c r="A42" s="17" t="s">
        <v>16</v>
      </c>
      <c r="B42" s="79" t="s">
        <v>13</v>
      </c>
      <c r="C42" s="20">
        <v>43</v>
      </c>
      <c r="D42" s="20" t="s">
        <v>28</v>
      </c>
      <c r="E42" s="19" t="s">
        <v>24</v>
      </c>
      <c r="F42" s="47">
        <v>128</v>
      </c>
      <c r="G42" s="35">
        <v>124.99</v>
      </c>
      <c r="H42" s="35">
        <f t="shared" si="6"/>
        <v>9.37425</v>
      </c>
      <c r="I42" s="61">
        <v>4</v>
      </c>
      <c r="J42" s="61">
        <f>((F42-G42)/G42)*100</f>
        <v>2.4081926554124373</v>
      </c>
      <c r="K42" s="83">
        <f t="shared" ref="K42:K64" si="13">(F42-G42)/H42</f>
        <v>0.32109235405499159</v>
      </c>
      <c r="M42" s="17" t="s">
        <v>25</v>
      </c>
      <c r="N42" s="79" t="s">
        <v>13</v>
      </c>
      <c r="O42" s="20">
        <v>43</v>
      </c>
      <c r="P42" s="20" t="s">
        <v>28</v>
      </c>
      <c r="Q42" s="19" t="s">
        <v>24</v>
      </c>
      <c r="R42" s="89">
        <f t="shared" ref="R42:R45" si="14">ROUND(F42,0)</f>
        <v>128</v>
      </c>
      <c r="S42" s="35">
        <v>126.8</v>
      </c>
      <c r="T42" s="35">
        <v>2.8809999999999998</v>
      </c>
      <c r="U42" s="19">
        <v>1</v>
      </c>
      <c r="V42" s="61">
        <f t="shared" si="10"/>
        <v>0.94637223974763629</v>
      </c>
      <c r="W42" s="95">
        <f t="shared" si="11"/>
        <v>0.41652204095800172</v>
      </c>
    </row>
    <row r="43" spans="1:23" x14ac:dyDescent="0.25">
      <c r="A43" s="17" t="s">
        <v>12</v>
      </c>
      <c r="B43" s="79" t="s">
        <v>13</v>
      </c>
      <c r="C43" s="20">
        <v>44</v>
      </c>
      <c r="D43" s="20" t="s">
        <v>28</v>
      </c>
      <c r="E43" s="19" t="s">
        <v>24</v>
      </c>
      <c r="F43" s="47">
        <v>180</v>
      </c>
      <c r="G43" s="35">
        <v>177.4</v>
      </c>
      <c r="H43" s="35">
        <f t="shared" si="6"/>
        <v>13.305</v>
      </c>
      <c r="I43" s="61">
        <v>4</v>
      </c>
      <c r="J43" s="61">
        <f t="shared" ref="J43:J64" si="15">((F43-G43)/G43)*100</f>
        <v>1.4656144306651604</v>
      </c>
      <c r="K43" s="83">
        <f t="shared" si="13"/>
        <v>0.19541525742202137</v>
      </c>
      <c r="M43" s="17" t="s">
        <v>20</v>
      </c>
      <c r="N43" s="79" t="s">
        <v>13</v>
      </c>
      <c r="O43" s="20">
        <v>44</v>
      </c>
      <c r="P43" s="20" t="s">
        <v>28</v>
      </c>
      <c r="Q43" s="19" t="s">
        <v>24</v>
      </c>
      <c r="R43" s="89">
        <f t="shared" si="14"/>
        <v>180</v>
      </c>
      <c r="S43" s="35">
        <v>178.3</v>
      </c>
      <c r="T43" s="35">
        <v>3.996</v>
      </c>
      <c r="U43" s="19">
        <v>1</v>
      </c>
      <c r="V43" s="61">
        <f t="shared" si="10"/>
        <v>0.95344924284912425</v>
      </c>
      <c r="W43" s="95">
        <f t="shared" si="11"/>
        <v>0.42542542542542255</v>
      </c>
    </row>
    <row r="44" spans="1:23" x14ac:dyDescent="0.25">
      <c r="A44" s="17" t="s">
        <v>27</v>
      </c>
      <c r="B44" s="79" t="s">
        <v>13</v>
      </c>
      <c r="C44" s="20">
        <v>45</v>
      </c>
      <c r="D44" s="20" t="s">
        <v>28</v>
      </c>
      <c r="E44" s="19" t="s">
        <v>24</v>
      </c>
      <c r="F44" s="47">
        <v>106</v>
      </c>
      <c r="G44" s="35">
        <v>104.15</v>
      </c>
      <c r="H44" s="35">
        <f t="shared" si="6"/>
        <v>7.8112500000000002</v>
      </c>
      <c r="I44" s="61">
        <v>4</v>
      </c>
      <c r="J44" s="61">
        <f t="shared" si="15"/>
        <v>1.7762842054728702</v>
      </c>
      <c r="K44" s="83">
        <f t="shared" si="13"/>
        <v>0.23683789406304936</v>
      </c>
      <c r="M44" s="17" t="s">
        <v>17</v>
      </c>
      <c r="N44" s="79" t="s">
        <v>13</v>
      </c>
      <c r="O44" s="20">
        <v>45</v>
      </c>
      <c r="P44" s="20" t="s">
        <v>28</v>
      </c>
      <c r="Q44" s="19" t="s">
        <v>24</v>
      </c>
      <c r="R44" s="89">
        <f t="shared" si="14"/>
        <v>106</v>
      </c>
      <c r="S44" s="35">
        <v>105.6</v>
      </c>
      <c r="T44" s="35">
        <v>1.27</v>
      </c>
      <c r="U44" s="19">
        <v>1</v>
      </c>
      <c r="V44" s="61">
        <f t="shared" si="10"/>
        <v>0.37878787878788417</v>
      </c>
      <c r="W44" s="95">
        <f t="shared" si="11"/>
        <v>0.31496062992126433</v>
      </c>
    </row>
    <row r="45" spans="1:23" x14ac:dyDescent="0.25">
      <c r="A45" s="17" t="s">
        <v>16</v>
      </c>
      <c r="B45" s="79" t="s">
        <v>13</v>
      </c>
      <c r="C45" s="20">
        <v>46</v>
      </c>
      <c r="D45" s="20" t="s">
        <v>26</v>
      </c>
      <c r="E45" s="19" t="s">
        <v>24</v>
      </c>
      <c r="F45" s="47">
        <v>96.9</v>
      </c>
      <c r="G45" s="35">
        <v>103.73</v>
      </c>
      <c r="H45" s="35">
        <f t="shared" si="6"/>
        <v>7.7797499999999999</v>
      </c>
      <c r="I45" s="61">
        <v>4</v>
      </c>
      <c r="J45" s="61">
        <f t="shared" si="15"/>
        <v>-6.5844018123975685</v>
      </c>
      <c r="K45" s="83">
        <f t="shared" si="13"/>
        <v>-0.87792024165300919</v>
      </c>
      <c r="M45" s="17" t="s">
        <v>22</v>
      </c>
      <c r="N45" s="79" t="s">
        <v>13</v>
      </c>
      <c r="O45" s="20">
        <v>46</v>
      </c>
      <c r="P45" s="20" t="s">
        <v>26</v>
      </c>
      <c r="Q45" s="19" t="s">
        <v>24</v>
      </c>
      <c r="R45" s="89">
        <f t="shared" si="14"/>
        <v>97</v>
      </c>
      <c r="S45" s="35" t="s">
        <v>95</v>
      </c>
      <c r="T45" s="35">
        <v>6.2910000000000004</v>
      </c>
      <c r="U45" s="19">
        <v>1</v>
      </c>
      <c r="V45" s="61">
        <f t="shared" si="10"/>
        <v>-3.9603960396039604</v>
      </c>
      <c r="W45" s="95">
        <f t="shared" si="11"/>
        <v>-0.63582896200921946</v>
      </c>
    </row>
    <row r="46" spans="1:23" x14ac:dyDescent="0.25">
      <c r="A46" s="17" t="s">
        <v>12</v>
      </c>
      <c r="B46" s="79" t="s">
        <v>13</v>
      </c>
      <c r="C46" s="20">
        <v>47</v>
      </c>
      <c r="D46" s="20" t="s">
        <v>26</v>
      </c>
      <c r="E46" s="19" t="s">
        <v>24</v>
      </c>
      <c r="F46" s="47">
        <v>73.599999999999994</v>
      </c>
      <c r="G46" s="35">
        <v>76.290000000000006</v>
      </c>
      <c r="H46" s="35">
        <f t="shared" si="6"/>
        <v>5.7217500000000001</v>
      </c>
      <c r="I46" s="61">
        <v>4</v>
      </c>
      <c r="J46" s="61">
        <f t="shared" si="15"/>
        <v>-3.5260191375016543</v>
      </c>
      <c r="K46" s="83">
        <f t="shared" si="13"/>
        <v>-0.47013588500022052</v>
      </c>
      <c r="M46" s="17" t="s">
        <v>16</v>
      </c>
      <c r="N46" s="79" t="s">
        <v>13</v>
      </c>
      <c r="O46" s="20">
        <v>47</v>
      </c>
      <c r="P46" s="20" t="s">
        <v>26</v>
      </c>
      <c r="Q46" s="19" t="s">
        <v>24</v>
      </c>
      <c r="R46" s="89">
        <f t="shared" ref="R46:R64" si="16">F46</f>
        <v>73.599999999999994</v>
      </c>
      <c r="S46" s="35">
        <v>71.95</v>
      </c>
      <c r="T46" s="35">
        <v>6.899</v>
      </c>
      <c r="U46" s="19">
        <v>1</v>
      </c>
      <c r="V46" s="61">
        <f t="shared" si="10"/>
        <v>2.2932592077831706</v>
      </c>
      <c r="W46" s="95">
        <f t="shared" si="11"/>
        <v>0.23916509639078004</v>
      </c>
    </row>
    <row r="47" spans="1:23" x14ac:dyDescent="0.25">
      <c r="A47" s="17" t="s">
        <v>21</v>
      </c>
      <c r="B47" s="79" t="s">
        <v>13</v>
      </c>
      <c r="C47" s="20">
        <v>48</v>
      </c>
      <c r="D47" s="20" t="s">
        <v>26</v>
      </c>
      <c r="E47" s="19" t="s">
        <v>24</v>
      </c>
      <c r="F47" s="47">
        <v>63.8</v>
      </c>
      <c r="G47" s="35">
        <v>58.74</v>
      </c>
      <c r="H47" s="35">
        <f t="shared" si="6"/>
        <v>4.4055</v>
      </c>
      <c r="I47" s="61">
        <v>4</v>
      </c>
      <c r="J47" s="61">
        <f t="shared" si="15"/>
        <v>8.6142322097378194</v>
      </c>
      <c r="K47" s="83">
        <f t="shared" si="13"/>
        <v>1.1485642946317092</v>
      </c>
      <c r="M47" s="17" t="s">
        <v>27</v>
      </c>
      <c r="N47" s="79" t="s">
        <v>13</v>
      </c>
      <c r="O47" s="20">
        <v>48</v>
      </c>
      <c r="P47" s="20" t="s">
        <v>26</v>
      </c>
      <c r="Q47" s="19" t="s">
        <v>24</v>
      </c>
      <c r="R47" s="89">
        <f t="shared" si="16"/>
        <v>63.8</v>
      </c>
      <c r="S47" s="35">
        <v>57.27</v>
      </c>
      <c r="T47" s="35">
        <v>6.63</v>
      </c>
      <c r="U47" s="19">
        <v>1</v>
      </c>
      <c r="V47" s="61">
        <f t="shared" si="10"/>
        <v>11.402130260171109</v>
      </c>
      <c r="W47" s="95">
        <f t="shared" si="11"/>
        <v>0.98491704374057232</v>
      </c>
    </row>
    <row r="48" spans="1:23" x14ac:dyDescent="0.25">
      <c r="A48" s="17" t="s">
        <v>20</v>
      </c>
      <c r="B48" s="79" t="s">
        <v>13</v>
      </c>
      <c r="C48" s="20">
        <v>49</v>
      </c>
      <c r="D48" s="20" t="s">
        <v>26</v>
      </c>
      <c r="E48" s="19" t="s">
        <v>24</v>
      </c>
      <c r="F48" s="47">
        <v>66.099999999999994</v>
      </c>
      <c r="G48" s="35">
        <v>59.84</v>
      </c>
      <c r="H48" s="35">
        <f t="shared" si="6"/>
        <v>4.4880000000000004</v>
      </c>
      <c r="I48" s="61">
        <v>4</v>
      </c>
      <c r="J48" s="61">
        <f t="shared" si="15"/>
        <v>10.461229946524048</v>
      </c>
      <c r="K48" s="83">
        <f t="shared" si="13"/>
        <v>1.3948306595365396</v>
      </c>
      <c r="M48" s="17" t="s">
        <v>25</v>
      </c>
      <c r="N48" s="79" t="s">
        <v>13</v>
      </c>
      <c r="O48" s="20">
        <v>49</v>
      </c>
      <c r="P48" s="20" t="s">
        <v>26</v>
      </c>
      <c r="Q48" s="19" t="s">
        <v>24</v>
      </c>
      <c r="R48" s="89">
        <f t="shared" si="16"/>
        <v>66.099999999999994</v>
      </c>
      <c r="S48" s="35">
        <v>57.3</v>
      </c>
      <c r="T48" s="35">
        <v>5.7729999999999997</v>
      </c>
      <c r="U48" s="19">
        <v>1</v>
      </c>
      <c r="V48" s="61">
        <f t="shared" si="10"/>
        <v>15.357766143106453</v>
      </c>
      <c r="W48" s="95">
        <f t="shared" si="11"/>
        <v>1.5243374328771866</v>
      </c>
    </row>
    <row r="49" spans="1:23" x14ac:dyDescent="0.25">
      <c r="A49" s="17" t="s">
        <v>19</v>
      </c>
      <c r="B49" s="79" t="s">
        <v>13</v>
      </c>
      <c r="C49" s="20">
        <v>50</v>
      </c>
      <c r="D49" s="20" t="s">
        <v>26</v>
      </c>
      <c r="E49" s="19" t="s">
        <v>24</v>
      </c>
      <c r="F49" s="47">
        <v>104</v>
      </c>
      <c r="G49" s="35">
        <v>92.55</v>
      </c>
      <c r="H49" s="35">
        <f t="shared" si="6"/>
        <v>6.9412499999999993</v>
      </c>
      <c r="I49" s="19">
        <v>4</v>
      </c>
      <c r="J49" s="61">
        <f t="shared" si="15"/>
        <v>12.371690977849815</v>
      </c>
      <c r="K49" s="83">
        <f t="shared" si="13"/>
        <v>1.6495587970466421</v>
      </c>
      <c r="M49" s="17" t="s">
        <v>20</v>
      </c>
      <c r="N49" s="79" t="s">
        <v>13</v>
      </c>
      <c r="O49" s="20">
        <v>50</v>
      </c>
      <c r="P49" s="20" t="s">
        <v>26</v>
      </c>
      <c r="Q49" s="19" t="s">
        <v>24</v>
      </c>
      <c r="R49" s="89">
        <f t="shared" si="16"/>
        <v>104</v>
      </c>
      <c r="S49" s="35">
        <v>92.93</v>
      </c>
      <c r="T49" s="35">
        <v>6.3570000000000002</v>
      </c>
      <c r="U49" s="19">
        <v>1</v>
      </c>
      <c r="V49" s="61">
        <f t="shared" si="10"/>
        <v>11.912191972452375</v>
      </c>
      <c r="W49" s="95">
        <f t="shared" si="11"/>
        <v>1.7413874469089181</v>
      </c>
    </row>
    <row r="50" spans="1:23" x14ac:dyDescent="0.25">
      <c r="A50" s="17" t="s">
        <v>22</v>
      </c>
      <c r="B50" s="79" t="s">
        <v>13</v>
      </c>
      <c r="C50" s="20">
        <v>51</v>
      </c>
      <c r="D50" s="20" t="s">
        <v>23</v>
      </c>
      <c r="E50" s="19" t="s">
        <v>24</v>
      </c>
      <c r="F50" s="47">
        <v>121</v>
      </c>
      <c r="G50" s="35">
        <v>129</v>
      </c>
      <c r="H50" s="35">
        <f t="shared" si="6"/>
        <v>9.6749999999999989</v>
      </c>
      <c r="I50" s="19">
        <v>4</v>
      </c>
      <c r="J50" s="61">
        <f t="shared" si="15"/>
        <v>-6.2015503875968996</v>
      </c>
      <c r="K50" s="83">
        <f t="shared" si="13"/>
        <v>-0.82687338501291996</v>
      </c>
      <c r="M50" s="17" t="s">
        <v>12</v>
      </c>
      <c r="N50" s="79" t="s">
        <v>13</v>
      </c>
      <c r="O50" s="20">
        <v>51</v>
      </c>
      <c r="P50" s="20" t="s">
        <v>23</v>
      </c>
      <c r="Q50" s="19" t="s">
        <v>24</v>
      </c>
      <c r="R50" s="89">
        <f t="shared" ref="R50:R53" si="17">ROUND(F50,0)</f>
        <v>121</v>
      </c>
      <c r="S50" s="35">
        <v>124.7</v>
      </c>
      <c r="T50" s="35">
        <v>3.73</v>
      </c>
      <c r="U50" s="19">
        <v>1</v>
      </c>
      <c r="V50" s="61">
        <f t="shared" si="10"/>
        <v>-2.9671210906174839</v>
      </c>
      <c r="W50" s="95">
        <f t="shared" si="11"/>
        <v>-0.99195710455764152</v>
      </c>
    </row>
    <row r="51" spans="1:23" x14ac:dyDescent="0.25">
      <c r="A51" s="17" t="s">
        <v>16</v>
      </c>
      <c r="B51" s="79" t="s">
        <v>13</v>
      </c>
      <c r="C51" s="20">
        <v>52</v>
      </c>
      <c r="D51" s="20" t="s">
        <v>23</v>
      </c>
      <c r="E51" s="19" t="s">
        <v>24</v>
      </c>
      <c r="F51" s="47">
        <v>228</v>
      </c>
      <c r="G51" s="35">
        <v>240.33</v>
      </c>
      <c r="H51" s="35">
        <f t="shared" si="6"/>
        <v>18.024750000000001</v>
      </c>
      <c r="I51" s="19">
        <v>4</v>
      </c>
      <c r="J51" s="61">
        <f t="shared" si="15"/>
        <v>-5.1304456372487879</v>
      </c>
      <c r="K51" s="83">
        <f t="shared" si="13"/>
        <v>-0.68405941829983841</v>
      </c>
      <c r="M51" s="17" t="s">
        <v>27</v>
      </c>
      <c r="N51" s="79" t="s">
        <v>13</v>
      </c>
      <c r="O51" s="20">
        <v>52</v>
      </c>
      <c r="P51" s="20" t="s">
        <v>23</v>
      </c>
      <c r="Q51" s="19" t="s">
        <v>24</v>
      </c>
      <c r="R51" s="89">
        <f t="shared" si="17"/>
        <v>228</v>
      </c>
      <c r="S51" s="35">
        <v>229.4</v>
      </c>
      <c r="T51" s="35">
        <v>11.3</v>
      </c>
      <c r="U51" s="19">
        <v>1</v>
      </c>
      <c r="V51" s="61">
        <f t="shared" si="10"/>
        <v>-0.61028770706190305</v>
      </c>
      <c r="W51" s="95">
        <f t="shared" si="11"/>
        <v>-0.12389380530973501</v>
      </c>
    </row>
    <row r="52" spans="1:23" x14ac:dyDescent="0.25">
      <c r="A52" s="17" t="s">
        <v>12</v>
      </c>
      <c r="B52" s="79" t="s">
        <v>13</v>
      </c>
      <c r="C52" s="20">
        <v>53</v>
      </c>
      <c r="D52" s="20" t="s">
        <v>23</v>
      </c>
      <c r="E52" s="19" t="s">
        <v>24</v>
      </c>
      <c r="F52" s="47">
        <v>184</v>
      </c>
      <c r="G52" s="35">
        <v>195.05</v>
      </c>
      <c r="H52" s="35">
        <f t="shared" si="6"/>
        <v>14.62875</v>
      </c>
      <c r="I52" s="19">
        <v>4</v>
      </c>
      <c r="J52" s="61">
        <f t="shared" si="15"/>
        <v>-5.6652140476800872</v>
      </c>
      <c r="K52" s="83">
        <f t="shared" si="13"/>
        <v>-0.7553618730240117</v>
      </c>
      <c r="M52" s="17" t="s">
        <v>21</v>
      </c>
      <c r="N52" s="79" t="s">
        <v>13</v>
      </c>
      <c r="O52" s="20">
        <v>53</v>
      </c>
      <c r="P52" s="20" t="s">
        <v>23</v>
      </c>
      <c r="Q52" s="19" t="s">
        <v>24</v>
      </c>
      <c r="R52" s="89">
        <f t="shared" si="17"/>
        <v>184</v>
      </c>
      <c r="S52" s="35">
        <v>187.4</v>
      </c>
      <c r="T52" s="35">
        <v>6.8689999999999998</v>
      </c>
      <c r="U52" s="19">
        <v>1</v>
      </c>
      <c r="V52" s="61">
        <f t="shared" si="10"/>
        <v>-1.8143009605122762</v>
      </c>
      <c r="W52" s="95">
        <f t="shared" si="11"/>
        <v>-0.4949774348522355</v>
      </c>
    </row>
    <row r="53" spans="1:23" x14ac:dyDescent="0.25">
      <c r="A53" s="17" t="s">
        <v>21</v>
      </c>
      <c r="B53" s="79" t="s">
        <v>13</v>
      </c>
      <c r="C53" s="20">
        <v>54</v>
      </c>
      <c r="D53" s="20" t="s">
        <v>23</v>
      </c>
      <c r="E53" s="19" t="s">
        <v>24</v>
      </c>
      <c r="F53" s="47">
        <v>117</v>
      </c>
      <c r="G53" s="35">
        <v>125.34</v>
      </c>
      <c r="H53" s="35">
        <f t="shared" si="6"/>
        <v>9.4004999999999992</v>
      </c>
      <c r="I53" s="19">
        <v>4</v>
      </c>
      <c r="J53" s="61">
        <f t="shared" si="15"/>
        <v>-6.6539013882240328</v>
      </c>
      <c r="K53" s="83">
        <f t="shared" si="13"/>
        <v>-0.88718685176320455</v>
      </c>
      <c r="M53" s="17" t="s">
        <v>25</v>
      </c>
      <c r="N53" s="79" t="s">
        <v>13</v>
      </c>
      <c r="O53" s="20">
        <v>54</v>
      </c>
      <c r="P53" s="20" t="s">
        <v>23</v>
      </c>
      <c r="Q53" s="19" t="s">
        <v>24</v>
      </c>
      <c r="R53" s="89">
        <f t="shared" si="17"/>
        <v>117</v>
      </c>
      <c r="S53" s="35">
        <v>119.2</v>
      </c>
      <c r="T53" s="35">
        <v>6.4969999999999999</v>
      </c>
      <c r="U53" s="19">
        <v>1</v>
      </c>
      <c r="V53" s="61">
        <f t="shared" si="10"/>
        <v>-1.8456375838926196</v>
      </c>
      <c r="W53" s="95">
        <f t="shared" si="11"/>
        <v>-0.33861782361089776</v>
      </c>
    </row>
    <row r="54" spans="1:23" x14ac:dyDescent="0.25">
      <c r="A54" s="17" t="s">
        <v>25</v>
      </c>
      <c r="B54" s="79" t="s">
        <v>13</v>
      </c>
      <c r="C54" s="20">
        <v>55</v>
      </c>
      <c r="D54" s="20" t="s">
        <v>23</v>
      </c>
      <c r="E54" s="19" t="s">
        <v>24</v>
      </c>
      <c r="F54" s="47">
        <v>83.1</v>
      </c>
      <c r="G54" s="35">
        <v>88.45</v>
      </c>
      <c r="H54" s="35">
        <f t="shared" si="6"/>
        <v>6.63375</v>
      </c>
      <c r="I54" s="19">
        <v>4</v>
      </c>
      <c r="J54" s="61">
        <f t="shared" si="15"/>
        <v>-6.0486150367439322</v>
      </c>
      <c r="K54" s="83">
        <f t="shared" si="13"/>
        <v>-0.80648200489919109</v>
      </c>
      <c r="M54" s="17" t="s">
        <v>20</v>
      </c>
      <c r="N54" s="79" t="s">
        <v>13</v>
      </c>
      <c r="O54" s="20">
        <v>55</v>
      </c>
      <c r="P54" s="20" t="s">
        <v>23</v>
      </c>
      <c r="Q54" s="19" t="s">
        <v>24</v>
      </c>
      <c r="R54" s="89">
        <f t="shared" si="16"/>
        <v>83.1</v>
      </c>
      <c r="S54" s="35">
        <v>85.48</v>
      </c>
      <c r="T54" s="35">
        <v>2.859</v>
      </c>
      <c r="U54" s="19">
        <v>1</v>
      </c>
      <c r="V54" s="61">
        <f t="shared" si="10"/>
        <v>-2.7842770238652426</v>
      </c>
      <c r="W54" s="95">
        <f t="shared" si="11"/>
        <v>-0.83245890171388937</v>
      </c>
    </row>
    <row r="55" spans="1:23" x14ac:dyDescent="0.25">
      <c r="A55" s="17" t="s">
        <v>17</v>
      </c>
      <c r="B55" s="79" t="s">
        <v>13</v>
      </c>
      <c r="C55" s="20">
        <v>56</v>
      </c>
      <c r="D55" s="20" t="s">
        <v>23</v>
      </c>
      <c r="E55" s="19" t="s">
        <v>24</v>
      </c>
      <c r="F55" s="47">
        <v>47.9</v>
      </c>
      <c r="G55" s="35">
        <v>56.52</v>
      </c>
      <c r="H55" s="35">
        <f t="shared" si="6"/>
        <v>4.2389999999999999</v>
      </c>
      <c r="I55" s="19">
        <v>4</v>
      </c>
      <c r="J55" s="61">
        <f t="shared" si="15"/>
        <v>-15.251238499646149</v>
      </c>
      <c r="K55" s="83">
        <f t="shared" si="13"/>
        <v>-2.0334984666194869</v>
      </c>
      <c r="M55" s="17" t="s">
        <v>19</v>
      </c>
      <c r="N55" s="79" t="s">
        <v>13</v>
      </c>
      <c r="O55" s="20">
        <v>56</v>
      </c>
      <c r="P55" s="20" t="s">
        <v>23</v>
      </c>
      <c r="Q55" s="19" t="s">
        <v>24</v>
      </c>
      <c r="R55" s="89">
        <f t="shared" si="16"/>
        <v>47.9</v>
      </c>
      <c r="S55" s="35">
        <v>51.94</v>
      </c>
      <c r="T55" s="35">
        <v>4.6479999999999997</v>
      </c>
      <c r="U55" s="19">
        <v>1</v>
      </c>
      <c r="V55" s="61">
        <f>((R55-S55)/S55)*100</f>
        <v>-7.778205621871388</v>
      </c>
      <c r="W55" s="95">
        <f>(R55-S55)/T55</f>
        <v>-0.86919104991394136</v>
      </c>
    </row>
    <row r="56" spans="1:23" x14ac:dyDescent="0.25">
      <c r="A56" s="17" t="s">
        <v>22</v>
      </c>
      <c r="B56" s="79" t="s">
        <v>13</v>
      </c>
      <c r="C56" s="20">
        <v>57</v>
      </c>
      <c r="D56" s="20" t="s">
        <v>18</v>
      </c>
      <c r="E56" s="19" t="s">
        <v>15</v>
      </c>
      <c r="F56" s="47">
        <v>12.95</v>
      </c>
      <c r="G56" s="35">
        <v>12.93</v>
      </c>
      <c r="H56" s="19" t="s">
        <v>94</v>
      </c>
      <c r="I56" s="19">
        <v>4</v>
      </c>
      <c r="J56" s="35">
        <f>((F56-G56))</f>
        <v>1.9999999999999574E-2</v>
      </c>
      <c r="K56" s="83">
        <f t="shared" si="13"/>
        <v>0.1333333333333305</v>
      </c>
      <c r="M56" s="17" t="s">
        <v>22</v>
      </c>
      <c r="N56" s="79" t="s">
        <v>13</v>
      </c>
      <c r="O56" s="20">
        <v>57</v>
      </c>
      <c r="P56" s="20" t="s">
        <v>18</v>
      </c>
      <c r="Q56" s="19" t="s">
        <v>15</v>
      </c>
      <c r="R56" s="35">
        <f t="shared" si="16"/>
        <v>12.95</v>
      </c>
      <c r="S56" s="35">
        <v>12.91500000053485</v>
      </c>
      <c r="T56" s="35">
        <v>6.8558910440451662E-2</v>
      </c>
      <c r="U56" s="19" t="s">
        <v>76</v>
      </c>
      <c r="V56" s="35">
        <f>S56-R56</f>
        <v>-3.4999999465149756E-2</v>
      </c>
      <c r="W56" s="95">
        <f t="shared" ref="W56:W62" si="18">(R56-S56)/T56</f>
        <v>0.51050985554313566</v>
      </c>
    </row>
    <row r="57" spans="1:23" x14ac:dyDescent="0.25">
      <c r="A57" s="17" t="s">
        <v>16</v>
      </c>
      <c r="B57" s="79" t="s">
        <v>13</v>
      </c>
      <c r="C57" s="20">
        <v>58</v>
      </c>
      <c r="D57" s="20" t="s">
        <v>18</v>
      </c>
      <c r="E57" s="19" t="s">
        <v>15</v>
      </c>
      <c r="F57" s="47">
        <v>12.1</v>
      </c>
      <c r="G57" s="35">
        <v>12.06</v>
      </c>
      <c r="H57" s="19" t="s">
        <v>94</v>
      </c>
      <c r="I57" s="19">
        <v>4</v>
      </c>
      <c r="J57" s="35">
        <f t="shared" ref="J57:J62" si="19">((F57-G57))</f>
        <v>3.9999999999999147E-2</v>
      </c>
      <c r="K57" s="83">
        <f t="shared" si="13"/>
        <v>0.266666666666661</v>
      </c>
      <c r="M57" s="17" t="s">
        <v>16</v>
      </c>
      <c r="N57" s="79" t="s">
        <v>13</v>
      </c>
      <c r="O57" s="20">
        <v>58</v>
      </c>
      <c r="P57" s="20" t="s">
        <v>18</v>
      </c>
      <c r="Q57" s="19" t="s">
        <v>15</v>
      </c>
      <c r="R57" s="35">
        <f t="shared" si="16"/>
        <v>12.1</v>
      </c>
      <c r="S57" s="35">
        <v>12.052500000265804</v>
      </c>
      <c r="T57" s="35">
        <v>6.8686136992674354E-2</v>
      </c>
      <c r="U57" s="19" t="s">
        <v>76</v>
      </c>
      <c r="V57" s="35">
        <f t="shared" ref="V57:V62" si="20">S57-R57</f>
        <v>-4.7499999734196052E-2</v>
      </c>
      <c r="W57" s="95">
        <f t="shared" si="18"/>
        <v>0.69155148060316907</v>
      </c>
    </row>
    <row r="58" spans="1:23" x14ac:dyDescent="0.25">
      <c r="A58" s="17" t="s">
        <v>12</v>
      </c>
      <c r="B58" s="79" t="s">
        <v>13</v>
      </c>
      <c r="C58" s="20">
        <v>59</v>
      </c>
      <c r="D58" s="20" t="s">
        <v>18</v>
      </c>
      <c r="E58" s="19" t="s">
        <v>15</v>
      </c>
      <c r="F58" s="48">
        <v>7.98</v>
      </c>
      <c r="G58" s="35">
        <v>7.92</v>
      </c>
      <c r="H58" s="19" t="s">
        <v>94</v>
      </c>
      <c r="I58" s="61">
        <v>4</v>
      </c>
      <c r="J58" s="35">
        <f t="shared" si="19"/>
        <v>6.0000000000000497E-2</v>
      </c>
      <c r="K58" s="83">
        <f t="shared" si="13"/>
        <v>0.40000000000000335</v>
      </c>
      <c r="M58" s="17" t="s">
        <v>12</v>
      </c>
      <c r="N58" s="79" t="s">
        <v>13</v>
      </c>
      <c r="O58" s="20">
        <v>59</v>
      </c>
      <c r="P58" s="20" t="s">
        <v>18</v>
      </c>
      <c r="Q58" s="19" t="s">
        <v>15</v>
      </c>
      <c r="R58" s="35">
        <f t="shared" si="16"/>
        <v>7.98</v>
      </c>
      <c r="S58" s="35">
        <v>7.9155597813592111</v>
      </c>
      <c r="T58" s="84">
        <v>4.3701952445839201E-2</v>
      </c>
      <c r="U58" s="19" t="s">
        <v>76</v>
      </c>
      <c r="V58" s="35">
        <f t="shared" si="20"/>
        <v>-6.4440218640789304E-2</v>
      </c>
      <c r="W58" s="95">
        <f t="shared" si="18"/>
        <v>1.4745386655356301</v>
      </c>
    </row>
    <row r="59" spans="1:23" x14ac:dyDescent="0.25">
      <c r="A59" s="17" t="s">
        <v>21</v>
      </c>
      <c r="B59" s="79" t="s">
        <v>13</v>
      </c>
      <c r="C59" s="20">
        <v>60</v>
      </c>
      <c r="D59" s="20" t="s">
        <v>18</v>
      </c>
      <c r="E59" s="19" t="s">
        <v>15</v>
      </c>
      <c r="F59" s="48">
        <v>5.54</v>
      </c>
      <c r="G59" s="35">
        <v>5.51</v>
      </c>
      <c r="H59" s="19" t="s">
        <v>94</v>
      </c>
      <c r="I59" s="61">
        <v>4</v>
      </c>
      <c r="J59" s="35">
        <f t="shared" si="19"/>
        <v>3.0000000000000249E-2</v>
      </c>
      <c r="K59" s="83">
        <f t="shared" si="13"/>
        <v>0.20000000000000168</v>
      </c>
      <c r="M59" s="17" t="s">
        <v>21</v>
      </c>
      <c r="N59" s="79" t="s">
        <v>13</v>
      </c>
      <c r="O59" s="20">
        <v>61</v>
      </c>
      <c r="P59" s="20" t="s">
        <v>18</v>
      </c>
      <c r="Q59" s="19" t="s">
        <v>15</v>
      </c>
      <c r="R59" s="35">
        <f t="shared" si="16"/>
        <v>5.54</v>
      </c>
      <c r="S59" s="35">
        <v>5.4888888969374996</v>
      </c>
      <c r="T59" s="84">
        <v>3.1478412445673939E-2</v>
      </c>
      <c r="U59" s="19" t="s">
        <v>76</v>
      </c>
      <c r="V59" s="35">
        <f t="shared" si="20"/>
        <v>-5.111110306250044E-2</v>
      </c>
      <c r="W59" s="95">
        <f t="shared" si="18"/>
        <v>1.623687444552961</v>
      </c>
    </row>
    <row r="60" spans="1:23" x14ac:dyDescent="0.25">
      <c r="A60" s="17" t="s">
        <v>20</v>
      </c>
      <c r="B60" s="79" t="s">
        <v>13</v>
      </c>
      <c r="C60" s="20">
        <v>61</v>
      </c>
      <c r="D60" s="20" t="s">
        <v>18</v>
      </c>
      <c r="E60" s="19" t="s">
        <v>15</v>
      </c>
      <c r="F60" s="48">
        <v>16.36</v>
      </c>
      <c r="G60" s="35">
        <v>16.399999999999999</v>
      </c>
      <c r="H60" s="19" t="s">
        <v>94</v>
      </c>
      <c r="I60" s="61">
        <v>4</v>
      </c>
      <c r="J60" s="35">
        <f t="shared" si="19"/>
        <v>-3.9999999999999147E-2</v>
      </c>
      <c r="K60" s="83">
        <f t="shared" si="13"/>
        <v>-0.266666666666661</v>
      </c>
      <c r="M60" s="17" t="s">
        <v>20</v>
      </c>
      <c r="N60" s="79" t="s">
        <v>13</v>
      </c>
      <c r="O60" s="20">
        <v>63</v>
      </c>
      <c r="P60" s="20" t="s">
        <v>18</v>
      </c>
      <c r="Q60" s="19" t="s">
        <v>15</v>
      </c>
      <c r="R60" s="35">
        <f t="shared" si="16"/>
        <v>16.36</v>
      </c>
      <c r="S60" s="35">
        <v>16.417221666225021</v>
      </c>
      <c r="T60" s="84">
        <v>6.8585168139837144E-2</v>
      </c>
      <c r="U60" s="19" t="s">
        <v>76</v>
      </c>
      <c r="V60" s="35">
        <f t="shared" si="20"/>
        <v>5.7221666225022005E-2</v>
      </c>
      <c r="W60" s="95">
        <f t="shared" si="18"/>
        <v>-0.83431546173880788</v>
      </c>
    </row>
    <row r="61" spans="1:23" x14ac:dyDescent="0.25">
      <c r="A61" s="17" t="s">
        <v>19</v>
      </c>
      <c r="B61" s="79" t="s">
        <v>13</v>
      </c>
      <c r="C61" s="20">
        <v>62</v>
      </c>
      <c r="D61" s="20" t="s">
        <v>18</v>
      </c>
      <c r="E61" s="19" t="s">
        <v>15</v>
      </c>
      <c r="F61" s="48">
        <v>20.85</v>
      </c>
      <c r="G61" s="35">
        <v>20.94</v>
      </c>
      <c r="H61" s="19" t="s">
        <v>94</v>
      </c>
      <c r="I61" s="61">
        <v>4</v>
      </c>
      <c r="J61" s="35">
        <f t="shared" si="19"/>
        <v>-8.9999999999999858E-2</v>
      </c>
      <c r="K61" s="83">
        <f t="shared" si="13"/>
        <v>-0.59999999999999909</v>
      </c>
      <c r="M61" s="17" t="s">
        <v>19</v>
      </c>
      <c r="N61" s="79" t="s">
        <v>13</v>
      </c>
      <c r="O61" s="20">
        <v>64</v>
      </c>
      <c r="P61" s="20" t="s">
        <v>18</v>
      </c>
      <c r="Q61" s="19" t="s">
        <v>15</v>
      </c>
      <c r="R61" s="35">
        <f t="shared" si="16"/>
        <v>20.85</v>
      </c>
      <c r="S61" s="35">
        <v>20.943459289312514</v>
      </c>
      <c r="T61" s="84">
        <v>8.5967415154817997E-2</v>
      </c>
      <c r="U61" s="19" t="s">
        <v>76</v>
      </c>
      <c r="V61" s="35">
        <f t="shared" si="20"/>
        <v>9.3459289312512794E-2</v>
      </c>
      <c r="W61" s="95">
        <f t="shared" si="18"/>
        <v>-1.0871478355398116</v>
      </c>
    </row>
    <row r="62" spans="1:23" x14ac:dyDescent="0.25">
      <c r="A62" s="17" t="s">
        <v>17</v>
      </c>
      <c r="B62" s="79" t="s">
        <v>13</v>
      </c>
      <c r="C62" s="20">
        <v>63</v>
      </c>
      <c r="D62" s="20" t="s">
        <v>18</v>
      </c>
      <c r="E62" s="19" t="s">
        <v>15</v>
      </c>
      <c r="F62" s="48">
        <v>15.82</v>
      </c>
      <c r="G62" s="35">
        <v>15.86</v>
      </c>
      <c r="H62" s="19" t="s">
        <v>94</v>
      </c>
      <c r="I62" s="61">
        <v>4</v>
      </c>
      <c r="J62" s="35">
        <f t="shared" si="19"/>
        <v>-3.9999999999999147E-2</v>
      </c>
      <c r="K62" s="83">
        <f t="shared" si="13"/>
        <v>-0.266666666666661</v>
      </c>
      <c r="M62" s="17" t="s">
        <v>17</v>
      </c>
      <c r="N62" s="79" t="s">
        <v>13</v>
      </c>
      <c r="O62" s="20">
        <v>65</v>
      </c>
      <c r="P62" s="20" t="s">
        <v>18</v>
      </c>
      <c r="Q62" s="19" t="s">
        <v>15</v>
      </c>
      <c r="R62" s="35">
        <f t="shared" si="16"/>
        <v>15.82</v>
      </c>
      <c r="S62" s="35">
        <v>15.877874048225475</v>
      </c>
      <c r="T62" s="84">
        <v>5.5964632695632982E-2</v>
      </c>
      <c r="U62" s="19" t="s">
        <v>76</v>
      </c>
      <c r="V62" s="35">
        <f t="shared" si="20"/>
        <v>5.787404822547515E-2</v>
      </c>
      <c r="W62" s="95">
        <f t="shared" si="18"/>
        <v>-1.0341182535803752</v>
      </c>
    </row>
    <row r="63" spans="1:23" x14ac:dyDescent="0.25">
      <c r="A63" s="59" t="s">
        <v>16</v>
      </c>
      <c r="B63" s="81" t="s">
        <v>13</v>
      </c>
      <c r="C63" s="20">
        <v>64</v>
      </c>
      <c r="D63" s="60" t="s">
        <v>14</v>
      </c>
      <c r="E63" s="47" t="s">
        <v>15</v>
      </c>
      <c r="F63" s="47">
        <v>4.3600000000000003</v>
      </c>
      <c r="G63" s="35">
        <v>4.3899999999999997</v>
      </c>
      <c r="H63" s="35">
        <f t="shared" ref="H63:H64" si="21">0.075*G63</f>
        <v>0.32924999999999999</v>
      </c>
      <c r="I63" s="61">
        <v>4</v>
      </c>
      <c r="J63" s="61">
        <f t="shared" si="15"/>
        <v>-0.68337129840545252</v>
      </c>
      <c r="K63" s="83">
        <f t="shared" si="13"/>
        <v>-9.1116173120726993E-2</v>
      </c>
      <c r="M63" s="59" t="s">
        <v>25</v>
      </c>
      <c r="N63" s="81" t="s">
        <v>13</v>
      </c>
      <c r="O63" s="60">
        <v>66</v>
      </c>
      <c r="P63" s="60" t="s">
        <v>14</v>
      </c>
      <c r="Q63" s="47" t="s">
        <v>15</v>
      </c>
      <c r="R63" s="35">
        <f t="shared" si="16"/>
        <v>4.3600000000000003</v>
      </c>
      <c r="S63" s="48">
        <v>4.3949999999999996</v>
      </c>
      <c r="T63" s="84">
        <v>0.10349999999999999</v>
      </c>
      <c r="U63" s="90">
        <v>1</v>
      </c>
      <c r="V63" s="61">
        <f>((R63-S63)/S63)*100</f>
        <v>-0.79635949943115492</v>
      </c>
      <c r="W63" s="83">
        <f>(R63-S63)/T63</f>
        <v>-0.33816425120772226</v>
      </c>
    </row>
    <row r="64" spans="1:23" ht="15.75" thickBot="1" x14ac:dyDescent="0.3">
      <c r="A64" s="77" t="s">
        <v>12</v>
      </c>
      <c r="B64" s="82" t="s">
        <v>13</v>
      </c>
      <c r="C64" s="93">
        <v>65</v>
      </c>
      <c r="D64" s="76" t="s">
        <v>14</v>
      </c>
      <c r="E64" s="72" t="s">
        <v>15</v>
      </c>
      <c r="F64" s="72">
        <v>3.65</v>
      </c>
      <c r="G64" s="73">
        <v>3.64</v>
      </c>
      <c r="H64" s="73">
        <f t="shared" si="21"/>
        <v>0.27300000000000002</v>
      </c>
      <c r="I64" s="74">
        <v>4</v>
      </c>
      <c r="J64" s="74">
        <f t="shared" si="15"/>
        <v>0.27472527472526886</v>
      </c>
      <c r="K64" s="88">
        <f t="shared" si="13"/>
        <v>3.6630036630035848E-2</v>
      </c>
      <c r="M64" s="77" t="s">
        <v>20</v>
      </c>
      <c r="N64" s="82" t="s">
        <v>13</v>
      </c>
      <c r="O64" s="76">
        <v>66</v>
      </c>
      <c r="P64" s="76" t="s">
        <v>14</v>
      </c>
      <c r="Q64" s="72" t="s">
        <v>15</v>
      </c>
      <c r="R64" s="73">
        <f t="shared" si="16"/>
        <v>3.65</v>
      </c>
      <c r="S64" s="75">
        <v>3.67</v>
      </c>
      <c r="T64" s="73">
        <v>8.4510000000000002E-2</v>
      </c>
      <c r="U64" s="91">
        <v>1</v>
      </c>
      <c r="V64" s="74">
        <f>((R64-S64)/S64)*100</f>
        <v>-0.54495912806539559</v>
      </c>
      <c r="W64" s="88">
        <f>(R64-S64)/T64</f>
        <v>-0.23665838362324007</v>
      </c>
    </row>
    <row r="66" spans="23:23" x14ac:dyDescent="0.25">
      <c r="W66" s="9"/>
    </row>
    <row r="67" spans="23:23" x14ac:dyDescent="0.25">
      <c r="W67" s="9"/>
    </row>
    <row r="68" spans="23:23" x14ac:dyDescent="0.25">
      <c r="W68" s="9"/>
    </row>
    <row r="69" spans="23:23" x14ac:dyDescent="0.25">
      <c r="W69" s="9"/>
    </row>
    <row r="70" spans="23:23" x14ac:dyDescent="0.25">
      <c r="W70" s="9"/>
    </row>
    <row r="71" spans="23:23" x14ac:dyDescent="0.25">
      <c r="W71" s="9"/>
    </row>
    <row r="72" spans="23:23" x14ac:dyDescent="0.25">
      <c r="W72" s="9"/>
    </row>
    <row r="73" spans="23:23" x14ac:dyDescent="0.25">
      <c r="W73" s="9"/>
    </row>
    <row r="74" spans="23:23" x14ac:dyDescent="0.25">
      <c r="W74" s="9"/>
    </row>
    <row r="75" spans="23:23" x14ac:dyDescent="0.25">
      <c r="W75" s="9"/>
    </row>
  </sheetData>
  <sheetProtection algorithmName="SHA-512" hashValue="PfB6O0kEoMVz+zMytH+ZSj5brrPXL+kzrz+ZWduuxA6JZlfyBhhWSLJij0PHAmlptaEQUkdbW+P20DSloFrr6g==" saltValue="Ww7mWGCAK9mcmI6K+5VUIg==" spinCount="100000" sheet="1" objects="1" scenarios="1" selectLockedCells="1" selectUnlockedCells="1"/>
  <mergeCells count="3">
    <mergeCell ref="A2:K2"/>
    <mergeCell ref="A8:K8"/>
    <mergeCell ref="M8:W8"/>
  </mergeCells>
  <conditionalFormatting sqref="K14:K31 K41:K64">
    <cfRule type="cellIs" dxfId="62" priority="13" stopIfTrue="1" operator="between">
      <formula>-2</formula>
      <formula>2</formula>
    </cfRule>
    <cfRule type="cellIs" dxfId="61" priority="14" stopIfTrue="1" operator="between">
      <formula>-3</formula>
      <formula>3</formula>
    </cfRule>
    <cfRule type="cellIs" dxfId="60" priority="15" operator="notBetween">
      <formula>-3</formula>
      <formula>3</formula>
    </cfRule>
  </conditionalFormatting>
  <conditionalFormatting sqref="W29:W31 W63:W64 W41:W55">
    <cfRule type="cellIs" dxfId="59" priority="4" stopIfTrue="1" operator="between">
      <formula>-2</formula>
      <formula>2</formula>
    </cfRule>
    <cfRule type="cellIs" dxfId="58" priority="5" stopIfTrue="1" operator="between">
      <formula>-3</formula>
      <formula>3</formula>
    </cfRule>
    <cfRule type="cellIs" dxfId="57" priority="6" operator="notBetween">
      <formula>-3</formula>
      <formula>3</formula>
    </cfRule>
  </conditionalFormatting>
  <conditionalFormatting sqref="W56:W62">
    <cfRule type="cellIs" dxfId="56" priority="1" stopIfTrue="1" operator="between">
      <formula>-2</formula>
      <formula>2</formula>
    </cfRule>
    <cfRule type="cellIs" dxfId="55" priority="2" stopIfTrue="1" operator="between">
      <formula>-3</formula>
      <formula>3</formula>
    </cfRule>
    <cfRule type="cellIs" dxfId="5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3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700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79.569999999999993</v>
      </c>
      <c r="G14" s="55">
        <v>78.953681134939998</v>
      </c>
      <c r="H14" s="55">
        <f>G14*0.04</f>
        <v>3.1581472453976001</v>
      </c>
      <c r="I14" s="52"/>
      <c r="J14" s="56">
        <f>((F14-G14)/G14)*100</f>
        <v>0.78060814416827795</v>
      </c>
      <c r="K14" s="94">
        <f>(F14-G14)/(G14*0.04)</f>
        <v>0.19515203604206949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126.1</v>
      </c>
      <c r="G15" s="55">
        <v>125.1</v>
      </c>
      <c r="H15" s="55">
        <f>1</f>
        <v>1</v>
      </c>
      <c r="I15" s="52"/>
      <c r="J15" s="71">
        <f>F15-G15</f>
        <v>1</v>
      </c>
      <c r="K15" s="94">
        <f>(F15-G15)/1</f>
        <v>1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6.09</v>
      </c>
      <c r="G16" s="55">
        <v>6.1644848610872485</v>
      </c>
      <c r="H16" s="55">
        <f>((12.5-0.53*G16)/200)*G16</f>
        <v>0.28457798877113227</v>
      </c>
      <c r="I16" s="52"/>
      <c r="J16" s="56">
        <f t="shared" ref="J16:J30" si="0">((F16-G16)/G16)*100</f>
        <v>-1.2082901128921175</v>
      </c>
      <c r="K16" s="94">
        <f>(F16-G16)/((12.5-0.53*G16)/2/100*G16)</f>
        <v>-0.26173795594272747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6.16</v>
      </c>
      <c r="G17" s="55">
        <v>6.3067527016509626</v>
      </c>
      <c r="H17" s="55">
        <f>((12.5-0.53*G17)/200)*G17</f>
        <v>0.28876795030776359</v>
      </c>
      <c r="I17" s="52"/>
      <c r="J17" s="56">
        <f t="shared" si="0"/>
        <v>-2.3269138428805993</v>
      </c>
      <c r="K17" s="94">
        <f t="shared" ref="K17" si="1">(F17-G17)/((12.5-0.53*G17)/2/100*G17)</f>
        <v>-0.50820287187188229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21</v>
      </c>
      <c r="B18" s="80" t="s">
        <v>13</v>
      </c>
      <c r="C18" s="53">
        <v>5</v>
      </c>
      <c r="D18" s="53" t="s">
        <v>59</v>
      </c>
      <c r="E18" s="52" t="s">
        <v>56</v>
      </c>
      <c r="F18" s="54">
        <v>5.84</v>
      </c>
      <c r="G18" s="55">
        <v>6.3067527016509626</v>
      </c>
      <c r="H18" s="55">
        <f t="shared" ref="H18:H21" si="2">((12.5-0.53*G18)/200)*G18</f>
        <v>0.28876795030776359</v>
      </c>
      <c r="I18" s="52"/>
      <c r="J18" s="56">
        <f t="shared" ref="J18:J21" si="3">((F18-G18)/G18)*100</f>
        <v>-7.4008403964971965</v>
      </c>
      <c r="K18" s="94">
        <f t="shared" ref="K18:K21" si="4">(F18-G18)/((12.5-0.53*G18)/2/100*G18)</f>
        <v>-1.6163590909361869</v>
      </c>
      <c r="L18" s="37"/>
      <c r="M18" s="50" t="s">
        <v>21</v>
      </c>
      <c r="N18" s="80" t="s">
        <v>13</v>
      </c>
      <c r="O18" s="53">
        <v>5</v>
      </c>
      <c r="P18" s="53" t="s">
        <v>59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25</v>
      </c>
      <c r="B19" s="80" t="s">
        <v>13</v>
      </c>
      <c r="C19" s="53">
        <v>6</v>
      </c>
      <c r="D19" s="53" t="s">
        <v>58</v>
      </c>
      <c r="E19" s="52" t="s">
        <v>56</v>
      </c>
      <c r="F19" s="54">
        <v>13.63</v>
      </c>
      <c r="G19" s="55">
        <v>13.75621796677598</v>
      </c>
      <c r="H19" s="55">
        <f t="shared" si="2"/>
        <v>0.35829476113745551</v>
      </c>
      <c r="I19" s="52"/>
      <c r="J19" s="56">
        <f t="shared" si="3"/>
        <v>-0.91753392597311634</v>
      </c>
      <c r="K19" s="94">
        <f t="shared" si="4"/>
        <v>-0.35227410631202849</v>
      </c>
      <c r="L19" s="37"/>
      <c r="M19" s="50" t="s">
        <v>25</v>
      </c>
      <c r="N19" s="80" t="s">
        <v>13</v>
      </c>
      <c r="O19" s="53">
        <v>6</v>
      </c>
      <c r="P19" s="53" t="s">
        <v>58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20</v>
      </c>
      <c r="B20" s="80" t="s">
        <v>13</v>
      </c>
      <c r="C20" s="53">
        <v>7</v>
      </c>
      <c r="D20" s="53" t="s">
        <v>57</v>
      </c>
      <c r="E20" s="52" t="s">
        <v>56</v>
      </c>
      <c r="F20" s="54">
        <v>13.91</v>
      </c>
      <c r="G20" s="55">
        <v>13.75621796677598</v>
      </c>
      <c r="H20" s="55">
        <f t="shared" si="2"/>
        <v>0.35829476113745551</v>
      </c>
      <c r="I20" s="52"/>
      <c r="J20" s="56">
        <f t="shared" si="3"/>
        <v>1.117909250896103</v>
      </c>
      <c r="K20" s="94">
        <f t="shared" si="4"/>
        <v>0.42920536358337619</v>
      </c>
      <c r="L20" s="37"/>
      <c r="M20" s="50" t="s">
        <v>20</v>
      </c>
      <c r="N20" s="80" t="s">
        <v>13</v>
      </c>
      <c r="O20" s="53">
        <v>7</v>
      </c>
      <c r="P20" s="53" t="s">
        <v>57</v>
      </c>
      <c r="Q20" s="52" t="s">
        <v>56</v>
      </c>
      <c r="R20" s="54"/>
      <c r="S20" s="55"/>
      <c r="T20" s="52"/>
      <c r="U20" s="52"/>
      <c r="V20" s="56"/>
      <c r="W20" s="58"/>
    </row>
    <row r="21" spans="1:23" x14ac:dyDescent="0.25">
      <c r="A21" s="50" t="s">
        <v>19</v>
      </c>
      <c r="B21" s="80" t="s">
        <v>13</v>
      </c>
      <c r="C21" s="53">
        <v>8</v>
      </c>
      <c r="D21" s="53" t="s">
        <v>55</v>
      </c>
      <c r="E21" s="52" t="s">
        <v>56</v>
      </c>
      <c r="F21" s="54">
        <v>13.53</v>
      </c>
      <c r="G21" s="55">
        <v>13.753917788185072</v>
      </c>
      <c r="H21" s="55">
        <f t="shared" si="2"/>
        <v>0.3583186872725595</v>
      </c>
      <c r="I21" s="52"/>
      <c r="J21" s="56">
        <f t="shared" si="3"/>
        <v>-1.6280291305610637</v>
      </c>
      <c r="K21" s="94">
        <f t="shared" si="4"/>
        <v>-0.62491239262312626</v>
      </c>
      <c r="L21" s="37"/>
      <c r="M21" s="50" t="s">
        <v>19</v>
      </c>
      <c r="N21" s="80" t="s">
        <v>13</v>
      </c>
      <c r="O21" s="53">
        <v>8</v>
      </c>
      <c r="P21" s="53" t="s">
        <v>55</v>
      </c>
      <c r="Q21" s="52" t="s">
        <v>56</v>
      </c>
      <c r="R21" s="54"/>
      <c r="S21" s="55"/>
      <c r="T21" s="52"/>
      <c r="U21" s="52"/>
      <c r="V21" s="56"/>
      <c r="W21" s="58"/>
    </row>
    <row r="22" spans="1:23" x14ac:dyDescent="0.25">
      <c r="A22" s="50" t="s">
        <v>17</v>
      </c>
      <c r="B22" s="80" t="s">
        <v>13</v>
      </c>
      <c r="C22" s="53">
        <v>9</v>
      </c>
      <c r="D22" s="53" t="s">
        <v>53</v>
      </c>
      <c r="E22" s="52" t="s">
        <v>54</v>
      </c>
      <c r="F22" s="54">
        <v>8.3000000000000007</v>
      </c>
      <c r="G22" s="55">
        <v>8.515934401097784</v>
      </c>
      <c r="H22" s="55">
        <f>G22*0.075</f>
        <v>0.63869508008233378</v>
      </c>
      <c r="I22" s="52"/>
      <c r="J22" s="56">
        <f t="shared" si="0"/>
        <v>-2.5356512970549341</v>
      </c>
      <c r="K22" s="94">
        <f>(F22-G22)/(G22*0.075)</f>
        <v>-0.33808683960732455</v>
      </c>
      <c r="L22" s="37"/>
      <c r="M22" s="50" t="s">
        <v>17</v>
      </c>
      <c r="N22" s="80" t="s">
        <v>13</v>
      </c>
      <c r="O22" s="53">
        <v>9</v>
      </c>
      <c r="P22" s="53" t="s">
        <v>53</v>
      </c>
      <c r="Q22" s="52" t="s">
        <v>54</v>
      </c>
      <c r="R22" s="54"/>
      <c r="S22" s="55"/>
      <c r="T22" s="52"/>
      <c r="U22" s="52"/>
      <c r="V22" s="56"/>
      <c r="W22" s="58"/>
    </row>
    <row r="23" spans="1:23" x14ac:dyDescent="0.25">
      <c r="A23" s="17" t="s">
        <v>52</v>
      </c>
      <c r="B23" s="79" t="s">
        <v>44</v>
      </c>
      <c r="C23" s="20">
        <v>10</v>
      </c>
      <c r="D23" s="20" t="s">
        <v>45</v>
      </c>
      <c r="E23" s="19" t="s">
        <v>46</v>
      </c>
      <c r="F23" s="48">
        <v>6.67</v>
      </c>
      <c r="G23" s="48">
        <v>6.5482574766710275</v>
      </c>
      <c r="H23" s="35">
        <f t="shared" ref="H23:H25" si="5">G23*0.075</f>
        <v>0.49111931075032705</v>
      </c>
      <c r="I23" s="19"/>
      <c r="J23" s="39">
        <f t="shared" si="0"/>
        <v>1.8591590780096094</v>
      </c>
      <c r="K23" s="94">
        <f>(F23-G23)/(G23*0.075)</f>
        <v>0.24788787706794793</v>
      </c>
      <c r="L23" s="37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51</v>
      </c>
      <c r="B24" s="79" t="s">
        <v>44</v>
      </c>
      <c r="C24" s="20">
        <v>11</v>
      </c>
      <c r="D24" s="20" t="s">
        <v>45</v>
      </c>
      <c r="E24" s="19" t="s">
        <v>46</v>
      </c>
      <c r="F24" s="48">
        <v>14.59</v>
      </c>
      <c r="G24" s="48">
        <v>14.513377973244053</v>
      </c>
      <c r="H24" s="35">
        <f t="shared" si="5"/>
        <v>1.0885033479933039</v>
      </c>
      <c r="I24" s="61"/>
      <c r="J24" s="39">
        <f t="shared" si="0"/>
        <v>0.52794068270806938</v>
      </c>
      <c r="K24" s="94">
        <f t="shared" ref="K24:K25" si="6">(F24-G24)/(G24*0.075)</f>
        <v>7.0392091027742576E-2</v>
      </c>
      <c r="L24" s="37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50</v>
      </c>
      <c r="B25" s="79" t="s">
        <v>44</v>
      </c>
      <c r="C25" s="20">
        <v>12</v>
      </c>
      <c r="D25" s="20" t="s">
        <v>45</v>
      </c>
      <c r="E25" s="19" t="s">
        <v>46</v>
      </c>
      <c r="F25" s="48">
        <v>19.2</v>
      </c>
      <c r="G25" s="48">
        <v>18.917489730090104</v>
      </c>
      <c r="H25" s="35">
        <f t="shared" si="5"/>
        <v>1.4188117297567577</v>
      </c>
      <c r="I25" s="61"/>
      <c r="J25" s="39">
        <f t="shared" si="0"/>
        <v>1.4933813837918231</v>
      </c>
      <c r="K25" s="94">
        <f t="shared" si="6"/>
        <v>0.19911751783890974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72</v>
      </c>
      <c r="B26" s="79" t="s">
        <v>44</v>
      </c>
      <c r="C26" s="20">
        <v>13</v>
      </c>
      <c r="D26" s="20" t="s">
        <v>45</v>
      </c>
      <c r="E26" s="19" t="s">
        <v>46</v>
      </c>
      <c r="F26" s="48">
        <v>0.05</v>
      </c>
      <c r="G26" s="35">
        <v>0</v>
      </c>
      <c r="H26" s="35"/>
      <c r="I26" s="61"/>
      <c r="J26" s="39"/>
      <c r="K26" s="94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73</v>
      </c>
      <c r="B27" s="79" t="s">
        <v>44</v>
      </c>
      <c r="C27" s="20">
        <v>14</v>
      </c>
      <c r="D27" s="20" t="s">
        <v>45</v>
      </c>
      <c r="E27" s="19" t="s">
        <v>46</v>
      </c>
      <c r="F27" s="48">
        <v>7.0000000000000007E-2</v>
      </c>
      <c r="G27" s="35">
        <v>0</v>
      </c>
      <c r="H27" s="35"/>
      <c r="I27" s="61"/>
      <c r="J27" s="39"/>
      <c r="K27" s="94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49</v>
      </c>
      <c r="B28" s="79" t="s">
        <v>44</v>
      </c>
      <c r="C28" s="20">
        <v>20</v>
      </c>
      <c r="D28" s="20" t="s">
        <v>45</v>
      </c>
      <c r="E28" s="19" t="s">
        <v>46</v>
      </c>
      <c r="F28" s="48">
        <v>92.73</v>
      </c>
      <c r="G28" s="35">
        <v>92.665690927390486</v>
      </c>
      <c r="H28" s="35">
        <f>G28*0.05</f>
        <v>4.6332845463695245</v>
      </c>
      <c r="I28" s="61"/>
      <c r="J28" s="39">
        <f t="shared" si="0"/>
        <v>6.9399010535526481E-2</v>
      </c>
      <c r="K28" s="94">
        <f>(F28-G28)/(G28*0.05)</f>
        <v>1.3879802107105295E-2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48</v>
      </c>
      <c r="B29" s="79" t="s">
        <v>44</v>
      </c>
      <c r="C29" s="20">
        <v>21</v>
      </c>
      <c r="D29" s="20" t="s">
        <v>45</v>
      </c>
      <c r="E29" s="19" t="s">
        <v>46</v>
      </c>
      <c r="F29" s="48">
        <v>117.95</v>
      </c>
      <c r="G29" s="35">
        <v>118.14050848505516</v>
      </c>
      <c r="H29" s="35">
        <f t="shared" ref="H29:H30" si="7">G29*0.05</f>
        <v>5.9070254242527582</v>
      </c>
      <c r="I29" s="61"/>
      <c r="J29" s="39">
        <f t="shared" si="0"/>
        <v>-0.16125585330391659</v>
      </c>
      <c r="K29" s="94">
        <f t="shared" ref="K29:K30" si="8">(F29-G29)/(G29*0.05)</f>
        <v>-3.225117066078332E-2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47</v>
      </c>
      <c r="B30" s="79" t="s">
        <v>44</v>
      </c>
      <c r="C30" s="20">
        <v>22</v>
      </c>
      <c r="D30" s="20" t="s">
        <v>45</v>
      </c>
      <c r="E30" s="19" t="s">
        <v>46</v>
      </c>
      <c r="F30" s="48">
        <v>197.31</v>
      </c>
      <c r="G30" s="35">
        <v>192.30325654460293</v>
      </c>
      <c r="H30" s="35">
        <f t="shared" si="7"/>
        <v>9.6151628272301473</v>
      </c>
      <c r="I30" s="61"/>
      <c r="J30" s="39">
        <f t="shared" si="0"/>
        <v>2.6035666505916941</v>
      </c>
      <c r="K30" s="94">
        <f t="shared" si="8"/>
        <v>0.52071333011833876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17" t="s">
        <v>74</v>
      </c>
      <c r="B31" s="79" t="s">
        <v>44</v>
      </c>
      <c r="C31" s="20">
        <v>23</v>
      </c>
      <c r="D31" s="20" t="s">
        <v>45</v>
      </c>
      <c r="E31" s="19" t="s">
        <v>46</v>
      </c>
      <c r="F31" s="48">
        <v>0.11</v>
      </c>
      <c r="G31" s="35">
        <v>0</v>
      </c>
      <c r="H31" s="35"/>
      <c r="I31" s="61"/>
      <c r="J31" s="39"/>
      <c r="K31" s="94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35"/>
      <c r="S31" s="35"/>
      <c r="T31" s="19"/>
      <c r="U31" s="19"/>
      <c r="V31" s="39"/>
      <c r="W31" s="26"/>
    </row>
    <row r="32" spans="1:23" ht="15.75" thickBot="1" x14ac:dyDescent="0.3">
      <c r="A32" s="96" t="s">
        <v>75</v>
      </c>
      <c r="B32" s="97" t="s">
        <v>44</v>
      </c>
      <c r="C32" s="93">
        <v>24</v>
      </c>
      <c r="D32" s="93" t="s">
        <v>45</v>
      </c>
      <c r="E32" s="98" t="s">
        <v>46</v>
      </c>
      <c r="F32" s="75">
        <v>0.12</v>
      </c>
      <c r="G32" s="73">
        <v>0</v>
      </c>
      <c r="H32" s="73"/>
      <c r="I32" s="74"/>
      <c r="J32" s="99"/>
      <c r="K32" s="100"/>
      <c r="M32" s="96" t="s">
        <v>75</v>
      </c>
      <c r="N32" s="101" t="s">
        <v>44</v>
      </c>
      <c r="O32" s="98">
        <v>24</v>
      </c>
      <c r="P32" s="93" t="s">
        <v>45</v>
      </c>
      <c r="Q32" s="98" t="s">
        <v>46</v>
      </c>
      <c r="R32" s="73"/>
      <c r="S32" s="73"/>
      <c r="T32" s="98"/>
      <c r="U32" s="98"/>
      <c r="V32" s="99"/>
      <c r="W32" s="102"/>
    </row>
    <row r="34" spans="23:23" x14ac:dyDescent="0.25">
      <c r="W34" s="9"/>
    </row>
    <row r="35" spans="23:23" x14ac:dyDescent="0.25">
      <c r="W35" s="9"/>
    </row>
    <row r="36" spans="23:23" x14ac:dyDescent="0.25">
      <c r="W36" s="9"/>
    </row>
    <row r="37" spans="23:23" x14ac:dyDescent="0.25">
      <c r="W37" s="9"/>
    </row>
    <row r="38" spans="23:23" x14ac:dyDescent="0.25">
      <c r="W38" s="9"/>
    </row>
    <row r="39" spans="23:23" x14ac:dyDescent="0.25">
      <c r="W39" s="9"/>
    </row>
    <row r="40" spans="23:23" x14ac:dyDescent="0.25">
      <c r="W40" s="9"/>
    </row>
    <row r="41" spans="23:23" x14ac:dyDescent="0.25">
      <c r="W41" s="9"/>
    </row>
    <row r="42" spans="23:23" x14ac:dyDescent="0.25">
      <c r="W42" s="9"/>
    </row>
    <row r="43" spans="23:23" x14ac:dyDescent="0.25">
      <c r="W43" s="9"/>
    </row>
  </sheetData>
  <sheetProtection algorithmName="SHA-512" hashValue="/kMy5zvH6jX9KaVFQPF57IBb3RNx+Ah3Mmj5oesubofotvrtMjMxWDACT/0TysOX/yGXw3JHWcnNGNsPBjRq5g==" saltValue="F/AhdRgoi4EDw0X/yx0UzA==" spinCount="100000" sheet="1" objects="1" scenarios="1" selectLockedCells="1" selectUnlockedCells="1"/>
  <mergeCells count="3">
    <mergeCell ref="A2:K2"/>
    <mergeCell ref="A8:K8"/>
    <mergeCell ref="M8:W8"/>
  </mergeCells>
  <conditionalFormatting sqref="K14:K32">
    <cfRule type="cellIs" dxfId="53" priority="13" stopIfTrue="1" operator="between">
      <formula>-2</formula>
      <formula>2</formula>
    </cfRule>
    <cfRule type="cellIs" dxfId="52" priority="14" stopIfTrue="1" operator="between">
      <formula>-3</formula>
      <formula>3</formula>
    </cfRule>
    <cfRule type="cellIs" dxfId="51" priority="15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60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717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43</v>
      </c>
      <c r="B14" s="80" t="s">
        <v>13</v>
      </c>
      <c r="C14" s="53">
        <v>30</v>
      </c>
      <c r="D14" s="53" t="s">
        <v>30</v>
      </c>
      <c r="E14" s="52" t="s">
        <v>31</v>
      </c>
      <c r="F14" s="49">
        <v>64</v>
      </c>
      <c r="G14" s="55">
        <v>61.56</v>
      </c>
      <c r="H14" s="55">
        <f>0.075*G14</f>
        <v>4.617</v>
      </c>
      <c r="I14" s="62">
        <v>4</v>
      </c>
      <c r="J14" s="62">
        <f>((F14-G14)/G14)*100</f>
        <v>3.9636127355425566</v>
      </c>
      <c r="K14" s="94">
        <f>(F14-G14)/H14</f>
        <v>0.52848169807234091</v>
      </c>
      <c r="M14" s="50" t="s">
        <v>43</v>
      </c>
      <c r="N14" s="51" t="s">
        <v>13</v>
      </c>
      <c r="O14" s="52">
        <v>30</v>
      </c>
      <c r="P14" s="53" t="s">
        <v>30</v>
      </c>
      <c r="Q14" s="52" t="s">
        <v>31</v>
      </c>
      <c r="R14" s="92">
        <f>ROUND(F14,1)</f>
        <v>64</v>
      </c>
      <c r="S14" s="55">
        <v>65.27</v>
      </c>
      <c r="T14" s="55">
        <v>1.5329999999999999</v>
      </c>
      <c r="U14" s="52">
        <v>1</v>
      </c>
      <c r="V14" s="61">
        <f>((R14-S14)/S14)*100</f>
        <v>-1.9457637505745307</v>
      </c>
      <c r="W14" s="95">
        <f>(R14-S14)/T14</f>
        <v>-0.8284409654272642</v>
      </c>
    </row>
    <row r="15" spans="1:23" x14ac:dyDescent="0.25">
      <c r="A15" s="50" t="s">
        <v>42</v>
      </c>
      <c r="B15" s="80" t="s">
        <v>13</v>
      </c>
      <c r="C15" s="53">
        <v>31</v>
      </c>
      <c r="D15" s="53" t="s">
        <v>30</v>
      </c>
      <c r="E15" s="52" t="s">
        <v>31</v>
      </c>
      <c r="F15" s="49">
        <v>105</v>
      </c>
      <c r="G15" s="55">
        <v>100.36</v>
      </c>
      <c r="H15" s="55">
        <f t="shared" ref="H15:H40" si="0">0.075*G15</f>
        <v>7.5269999999999992</v>
      </c>
      <c r="I15" s="62">
        <v>4</v>
      </c>
      <c r="J15" s="62">
        <f t="shared" ref="J15:J16" si="1">((F15-G15)/G15)*100</f>
        <v>4.6233559186927069</v>
      </c>
      <c r="K15" s="94">
        <f t="shared" ref="K15:K16" si="2">(F15-G15)/H15</f>
        <v>0.61644745582569427</v>
      </c>
      <c r="M15" s="50" t="s">
        <v>42</v>
      </c>
      <c r="N15" s="51" t="s">
        <v>13</v>
      </c>
      <c r="O15" s="52">
        <v>31</v>
      </c>
      <c r="P15" s="53" t="s">
        <v>30</v>
      </c>
      <c r="Q15" s="52" t="s">
        <v>31</v>
      </c>
      <c r="R15" s="92">
        <f t="shared" ref="R15:R16" si="3">ROUND(F15,0)</f>
        <v>105</v>
      </c>
      <c r="S15" s="55">
        <v>103.8</v>
      </c>
      <c r="T15" s="55">
        <v>2.0449999999999999</v>
      </c>
      <c r="U15" s="52">
        <v>1</v>
      </c>
      <c r="V15" s="61">
        <f t="shared" ref="V15:V39" si="4">((R15-S15)/S15)*100</f>
        <v>1.1560693641618525</v>
      </c>
      <c r="W15" s="95">
        <f t="shared" ref="W15:W39" si="5">(R15-S15)/T15</f>
        <v>0.5867970660146713</v>
      </c>
    </row>
    <row r="16" spans="1:23" x14ac:dyDescent="0.25">
      <c r="A16" s="50" t="s">
        <v>41</v>
      </c>
      <c r="B16" s="80" t="s">
        <v>13</v>
      </c>
      <c r="C16" s="53">
        <v>32</v>
      </c>
      <c r="D16" s="53" t="s">
        <v>30</v>
      </c>
      <c r="E16" s="52" t="s">
        <v>31</v>
      </c>
      <c r="F16" s="70">
        <v>203</v>
      </c>
      <c r="G16" s="55">
        <v>182.36</v>
      </c>
      <c r="H16" s="55">
        <f t="shared" si="0"/>
        <v>13.677000000000001</v>
      </c>
      <c r="I16" s="62">
        <v>4</v>
      </c>
      <c r="J16" s="62">
        <f t="shared" si="1"/>
        <v>11.318271550778672</v>
      </c>
      <c r="K16" s="94">
        <f t="shared" si="2"/>
        <v>1.5091028734371561</v>
      </c>
      <c r="M16" s="50" t="s">
        <v>41</v>
      </c>
      <c r="N16" s="51" t="s">
        <v>13</v>
      </c>
      <c r="O16" s="52">
        <v>32</v>
      </c>
      <c r="P16" s="53" t="s">
        <v>30</v>
      </c>
      <c r="Q16" s="52" t="s">
        <v>31</v>
      </c>
      <c r="R16" s="92">
        <f t="shared" si="3"/>
        <v>203</v>
      </c>
      <c r="S16" s="55">
        <v>189.7</v>
      </c>
      <c r="T16" s="55">
        <v>8.1590000000000007</v>
      </c>
      <c r="U16" s="52">
        <v>1</v>
      </c>
      <c r="V16" s="61">
        <f t="shared" si="4"/>
        <v>7.0110701107011133</v>
      </c>
      <c r="W16" s="95">
        <f t="shared" si="5"/>
        <v>1.6301017281529613</v>
      </c>
    </row>
    <row r="17" spans="1:23" x14ac:dyDescent="0.25">
      <c r="A17" s="50" t="s">
        <v>40</v>
      </c>
      <c r="B17" s="80" t="s">
        <v>13</v>
      </c>
      <c r="C17" s="53">
        <v>33</v>
      </c>
      <c r="D17" s="53" t="s">
        <v>30</v>
      </c>
      <c r="E17" s="52" t="s">
        <v>31</v>
      </c>
      <c r="F17" s="49">
        <v>18.399999999999999</v>
      </c>
      <c r="G17" s="55"/>
      <c r="H17" s="55"/>
      <c r="I17" s="62"/>
      <c r="J17" s="62"/>
      <c r="K17" s="103"/>
      <c r="M17" s="50" t="s">
        <v>40</v>
      </c>
      <c r="N17" s="51" t="s">
        <v>13</v>
      </c>
      <c r="O17" s="52">
        <v>33</v>
      </c>
      <c r="P17" s="53" t="s">
        <v>30</v>
      </c>
      <c r="Q17" s="52" t="s">
        <v>31</v>
      </c>
      <c r="R17" s="92">
        <f t="shared" ref="R17:R25" si="6">F17</f>
        <v>18.399999999999999</v>
      </c>
      <c r="S17" s="55"/>
      <c r="T17" s="55"/>
      <c r="U17" s="52"/>
      <c r="V17" s="56"/>
      <c r="W17" s="103"/>
    </row>
    <row r="18" spans="1:23" x14ac:dyDescent="0.25">
      <c r="A18" s="50" t="s">
        <v>39</v>
      </c>
      <c r="B18" s="80" t="s">
        <v>13</v>
      </c>
      <c r="C18" s="53">
        <v>34</v>
      </c>
      <c r="D18" s="53" t="s">
        <v>30</v>
      </c>
      <c r="E18" s="52" t="s">
        <v>31</v>
      </c>
      <c r="F18" s="49">
        <v>15.3</v>
      </c>
      <c r="G18" s="55"/>
      <c r="H18" s="55"/>
      <c r="I18" s="62"/>
      <c r="J18" s="62"/>
      <c r="K18" s="103"/>
      <c r="M18" s="50" t="s">
        <v>39</v>
      </c>
      <c r="N18" s="51" t="s">
        <v>13</v>
      </c>
      <c r="O18" s="52">
        <v>34</v>
      </c>
      <c r="P18" s="53" t="s">
        <v>30</v>
      </c>
      <c r="Q18" s="52" t="s">
        <v>31</v>
      </c>
      <c r="R18" s="92">
        <f t="shared" si="6"/>
        <v>15.3</v>
      </c>
      <c r="S18" s="55"/>
      <c r="T18" s="55"/>
      <c r="U18" s="52"/>
      <c r="V18" s="56"/>
      <c r="W18" s="103"/>
    </row>
    <row r="19" spans="1:23" x14ac:dyDescent="0.25">
      <c r="A19" s="50" t="s">
        <v>38</v>
      </c>
      <c r="B19" s="80" t="s">
        <v>13</v>
      </c>
      <c r="C19" s="53">
        <v>35</v>
      </c>
      <c r="D19" s="53" t="s">
        <v>30</v>
      </c>
      <c r="E19" s="52" t="s">
        <v>31</v>
      </c>
      <c r="F19" s="49">
        <v>19</v>
      </c>
      <c r="G19" s="55"/>
      <c r="H19" s="55"/>
      <c r="I19" s="62"/>
      <c r="J19" s="62"/>
      <c r="K19" s="103"/>
      <c r="M19" s="50" t="s">
        <v>38</v>
      </c>
      <c r="N19" s="51" t="s">
        <v>13</v>
      </c>
      <c r="O19" s="52">
        <v>35</v>
      </c>
      <c r="P19" s="53" t="s">
        <v>30</v>
      </c>
      <c r="Q19" s="52" t="s">
        <v>31</v>
      </c>
      <c r="R19" s="92">
        <f t="shared" si="6"/>
        <v>19</v>
      </c>
      <c r="S19" s="55"/>
      <c r="T19" s="55"/>
      <c r="U19" s="52"/>
      <c r="V19" s="56"/>
      <c r="W19" s="103"/>
    </row>
    <row r="20" spans="1:23" x14ac:dyDescent="0.25">
      <c r="A20" s="50" t="s">
        <v>37</v>
      </c>
      <c r="B20" s="80" t="s">
        <v>13</v>
      </c>
      <c r="C20" s="53">
        <v>36</v>
      </c>
      <c r="D20" s="53" t="s">
        <v>30</v>
      </c>
      <c r="E20" s="52" t="s">
        <v>31</v>
      </c>
      <c r="F20" s="49">
        <v>36</v>
      </c>
      <c r="G20" s="55"/>
      <c r="H20" s="55"/>
      <c r="I20" s="62"/>
      <c r="J20" s="62"/>
      <c r="K20" s="103"/>
      <c r="M20" s="50" t="s">
        <v>37</v>
      </c>
      <c r="N20" s="51" t="s">
        <v>13</v>
      </c>
      <c r="O20" s="52">
        <v>36</v>
      </c>
      <c r="P20" s="53" t="s">
        <v>30</v>
      </c>
      <c r="Q20" s="52" t="s">
        <v>31</v>
      </c>
      <c r="R20" s="92">
        <f t="shared" si="6"/>
        <v>36</v>
      </c>
      <c r="S20" s="55"/>
      <c r="T20" s="55"/>
      <c r="U20" s="52"/>
      <c r="V20" s="56"/>
      <c r="W20" s="103"/>
    </row>
    <row r="21" spans="1:23" x14ac:dyDescent="0.25">
      <c r="A21" s="50" t="s">
        <v>36</v>
      </c>
      <c r="B21" s="80" t="s">
        <v>13</v>
      </c>
      <c r="C21" s="53">
        <v>37</v>
      </c>
      <c r="D21" s="53" t="s">
        <v>30</v>
      </c>
      <c r="E21" s="52" t="s">
        <v>31</v>
      </c>
      <c r="F21" s="49">
        <v>54.5</v>
      </c>
      <c r="G21" s="55"/>
      <c r="H21" s="55"/>
      <c r="I21" s="62"/>
      <c r="J21" s="62"/>
      <c r="K21" s="103"/>
      <c r="M21" s="50" t="s">
        <v>36</v>
      </c>
      <c r="N21" s="51" t="s">
        <v>13</v>
      </c>
      <c r="O21" s="52">
        <v>37</v>
      </c>
      <c r="P21" s="53" t="s">
        <v>30</v>
      </c>
      <c r="Q21" s="52" t="s">
        <v>31</v>
      </c>
      <c r="R21" s="92">
        <f t="shared" si="6"/>
        <v>54.5</v>
      </c>
      <c r="S21" s="55"/>
      <c r="T21" s="55"/>
      <c r="U21" s="52"/>
      <c r="V21" s="56"/>
      <c r="W21" s="103"/>
    </row>
    <row r="22" spans="1:23" x14ac:dyDescent="0.25">
      <c r="A22" s="50" t="s">
        <v>35</v>
      </c>
      <c r="B22" s="80" t="s">
        <v>13</v>
      </c>
      <c r="C22" s="53">
        <v>38</v>
      </c>
      <c r="D22" s="53" t="s">
        <v>30</v>
      </c>
      <c r="E22" s="52" t="s">
        <v>31</v>
      </c>
      <c r="F22" s="49">
        <v>65.7</v>
      </c>
      <c r="G22" s="55"/>
      <c r="H22" s="55"/>
      <c r="I22" s="62"/>
      <c r="J22" s="62"/>
      <c r="K22" s="103"/>
      <c r="M22" s="50" t="s">
        <v>35</v>
      </c>
      <c r="N22" s="51" t="s">
        <v>13</v>
      </c>
      <c r="O22" s="52">
        <v>38</v>
      </c>
      <c r="P22" s="53" t="s">
        <v>30</v>
      </c>
      <c r="Q22" s="52" t="s">
        <v>31</v>
      </c>
      <c r="R22" s="92">
        <f t="shared" si="6"/>
        <v>65.7</v>
      </c>
      <c r="S22" s="55"/>
      <c r="T22" s="55"/>
      <c r="U22" s="52"/>
      <c r="V22" s="56"/>
      <c r="W22" s="103"/>
    </row>
    <row r="23" spans="1:23" x14ac:dyDescent="0.25">
      <c r="A23" s="50" t="s">
        <v>34</v>
      </c>
      <c r="B23" s="80" t="s">
        <v>13</v>
      </c>
      <c r="C23" s="53">
        <v>39</v>
      </c>
      <c r="D23" s="53" t="s">
        <v>30</v>
      </c>
      <c r="E23" s="52" t="s">
        <v>31</v>
      </c>
      <c r="F23" s="49">
        <v>105</v>
      </c>
      <c r="G23" s="55"/>
      <c r="H23" s="55"/>
      <c r="I23" s="62"/>
      <c r="J23" s="62"/>
      <c r="K23" s="103"/>
      <c r="M23" s="50" t="s">
        <v>34</v>
      </c>
      <c r="N23" s="51" t="s">
        <v>13</v>
      </c>
      <c r="O23" s="52">
        <v>39</v>
      </c>
      <c r="P23" s="53" t="s">
        <v>30</v>
      </c>
      <c r="Q23" s="52" t="s">
        <v>31</v>
      </c>
      <c r="R23" s="92">
        <f t="shared" si="6"/>
        <v>105</v>
      </c>
      <c r="S23" s="55"/>
      <c r="T23" s="55"/>
      <c r="U23" s="52"/>
      <c r="V23" s="56"/>
      <c r="W23" s="103"/>
    </row>
    <row r="24" spans="1:23" x14ac:dyDescent="0.25">
      <c r="A24" s="50" t="s">
        <v>33</v>
      </c>
      <c r="B24" s="80" t="s">
        <v>13</v>
      </c>
      <c r="C24" s="53">
        <v>40</v>
      </c>
      <c r="D24" s="53" t="s">
        <v>30</v>
      </c>
      <c r="E24" s="52" t="s">
        <v>31</v>
      </c>
      <c r="F24" s="49">
        <v>87.7</v>
      </c>
      <c r="G24" s="55"/>
      <c r="H24" s="55"/>
      <c r="I24" s="62"/>
      <c r="J24" s="62"/>
      <c r="K24" s="103"/>
      <c r="M24" s="50" t="s">
        <v>33</v>
      </c>
      <c r="N24" s="51" t="s">
        <v>13</v>
      </c>
      <c r="O24" s="52">
        <v>40</v>
      </c>
      <c r="P24" s="53" t="s">
        <v>30</v>
      </c>
      <c r="Q24" s="52" t="s">
        <v>31</v>
      </c>
      <c r="R24" s="92">
        <f t="shared" si="6"/>
        <v>87.7</v>
      </c>
      <c r="S24" s="55"/>
      <c r="T24" s="55"/>
      <c r="U24" s="52"/>
      <c r="V24" s="56"/>
      <c r="W24" s="103"/>
    </row>
    <row r="25" spans="1:23" x14ac:dyDescent="0.25">
      <c r="A25" s="50" t="s">
        <v>32</v>
      </c>
      <c r="B25" s="80" t="s">
        <v>13</v>
      </c>
      <c r="C25" s="53">
        <v>41</v>
      </c>
      <c r="D25" s="53" t="s">
        <v>30</v>
      </c>
      <c r="E25" s="52" t="s">
        <v>31</v>
      </c>
      <c r="F25" s="49">
        <v>67.3</v>
      </c>
      <c r="G25" s="55"/>
      <c r="H25" s="55"/>
      <c r="I25" s="62"/>
      <c r="J25" s="62"/>
      <c r="K25" s="103"/>
      <c r="M25" s="50" t="s">
        <v>32</v>
      </c>
      <c r="N25" s="51" t="s">
        <v>13</v>
      </c>
      <c r="O25" s="52">
        <v>41</v>
      </c>
      <c r="P25" s="53" t="s">
        <v>30</v>
      </c>
      <c r="Q25" s="52" t="s">
        <v>31</v>
      </c>
      <c r="R25" s="92">
        <f t="shared" si="6"/>
        <v>67.3</v>
      </c>
      <c r="S25" s="55"/>
      <c r="T25" s="55"/>
      <c r="U25" s="52"/>
      <c r="V25" s="56"/>
      <c r="W25" s="103"/>
    </row>
    <row r="26" spans="1:23" x14ac:dyDescent="0.25">
      <c r="A26" s="50" t="s">
        <v>29</v>
      </c>
      <c r="B26" s="80" t="s">
        <v>13</v>
      </c>
      <c r="C26" s="53">
        <v>42</v>
      </c>
      <c r="D26" s="53" t="s">
        <v>30</v>
      </c>
      <c r="E26" s="52" t="s">
        <v>31</v>
      </c>
      <c r="F26" s="49">
        <v>65.7</v>
      </c>
      <c r="G26" s="55">
        <v>61.56</v>
      </c>
      <c r="H26" s="55">
        <f t="shared" si="0"/>
        <v>4.617</v>
      </c>
      <c r="I26" s="62">
        <v>4</v>
      </c>
      <c r="J26" s="62">
        <f>((F26-G26)/G26)*100</f>
        <v>6.7251461988304104</v>
      </c>
      <c r="K26" s="83">
        <f>(F26-G26)/H26</f>
        <v>0.89668615984405475</v>
      </c>
      <c r="M26" s="50" t="s">
        <v>29</v>
      </c>
      <c r="N26" s="51" t="s">
        <v>13</v>
      </c>
      <c r="O26" s="52">
        <v>42</v>
      </c>
      <c r="P26" s="53" t="s">
        <v>30</v>
      </c>
      <c r="Q26" s="52" t="s">
        <v>31</v>
      </c>
      <c r="R26" s="92">
        <f>ROUND(F26,1)</f>
        <v>65.7</v>
      </c>
      <c r="S26" s="55">
        <v>65.180000000000007</v>
      </c>
      <c r="T26" s="55">
        <v>1.6220000000000001</v>
      </c>
      <c r="U26" s="52">
        <v>1</v>
      </c>
      <c r="V26" s="61">
        <f t="shared" si="4"/>
        <v>0.79779073335378337</v>
      </c>
      <c r="W26" s="95">
        <f t="shared" si="5"/>
        <v>0.32059186189888778</v>
      </c>
    </row>
    <row r="27" spans="1:23" x14ac:dyDescent="0.25">
      <c r="A27" s="17" t="s">
        <v>16</v>
      </c>
      <c r="B27" s="79" t="s">
        <v>13</v>
      </c>
      <c r="C27" s="20">
        <v>43</v>
      </c>
      <c r="D27" s="20" t="s">
        <v>28</v>
      </c>
      <c r="E27" s="19" t="s">
        <v>24</v>
      </c>
      <c r="F27" s="47">
        <v>122</v>
      </c>
      <c r="G27" s="35">
        <v>124.99</v>
      </c>
      <c r="H27" s="35">
        <f t="shared" si="0"/>
        <v>9.37425</v>
      </c>
      <c r="I27" s="61">
        <v>4</v>
      </c>
      <c r="J27" s="61">
        <f>((F27-G27)/G27)*100</f>
        <v>-2.3921913753100208</v>
      </c>
      <c r="K27" s="83">
        <f t="shared" ref="K27:K49" si="7">(F27-G27)/H27</f>
        <v>-0.31895885004133612</v>
      </c>
      <c r="M27" s="17" t="s">
        <v>25</v>
      </c>
      <c r="N27" s="79" t="s">
        <v>13</v>
      </c>
      <c r="O27" s="20">
        <v>43</v>
      </c>
      <c r="P27" s="20" t="s">
        <v>28</v>
      </c>
      <c r="Q27" s="19" t="s">
        <v>24</v>
      </c>
      <c r="R27" s="89">
        <f t="shared" ref="R27:R29" si="8">ROUND(F27,0)</f>
        <v>122</v>
      </c>
      <c r="S27" s="35">
        <v>126.8</v>
      </c>
      <c r="T27" s="35">
        <v>2.8809999999999998</v>
      </c>
      <c r="U27" s="19">
        <v>1</v>
      </c>
      <c r="V27" s="61">
        <f t="shared" si="4"/>
        <v>-3.7854889589905341</v>
      </c>
      <c r="W27" s="95">
        <f t="shared" si="5"/>
        <v>-1.666088163832002</v>
      </c>
    </row>
    <row r="28" spans="1:23" x14ac:dyDescent="0.25">
      <c r="A28" s="17" t="s">
        <v>12</v>
      </c>
      <c r="B28" s="79" t="s">
        <v>13</v>
      </c>
      <c r="C28" s="20">
        <v>44</v>
      </c>
      <c r="D28" s="20" t="s">
        <v>28</v>
      </c>
      <c r="E28" s="19" t="s">
        <v>24</v>
      </c>
      <c r="F28" s="47">
        <v>173</v>
      </c>
      <c r="G28" s="35">
        <v>177.4</v>
      </c>
      <c r="H28" s="35">
        <f t="shared" si="0"/>
        <v>13.305</v>
      </c>
      <c r="I28" s="61">
        <v>4</v>
      </c>
      <c r="J28" s="61">
        <f t="shared" ref="J28:J49" si="9">((F28-G28)/G28)*100</f>
        <v>-2.4802705749718181</v>
      </c>
      <c r="K28" s="83">
        <f t="shared" si="7"/>
        <v>-0.33070274332957578</v>
      </c>
      <c r="M28" s="17" t="s">
        <v>20</v>
      </c>
      <c r="N28" s="79" t="s">
        <v>13</v>
      </c>
      <c r="O28" s="20">
        <v>44</v>
      </c>
      <c r="P28" s="20" t="s">
        <v>28</v>
      </c>
      <c r="Q28" s="19" t="s">
        <v>24</v>
      </c>
      <c r="R28" s="89">
        <f t="shared" si="8"/>
        <v>173</v>
      </c>
      <c r="S28" s="35">
        <v>178.3</v>
      </c>
      <c r="T28" s="35">
        <v>3.996</v>
      </c>
      <c r="U28" s="19">
        <v>1</v>
      </c>
      <c r="V28" s="61">
        <f t="shared" si="4"/>
        <v>-2.9725182277061197</v>
      </c>
      <c r="W28" s="95">
        <f t="shared" si="5"/>
        <v>-1.3263263263263292</v>
      </c>
    </row>
    <row r="29" spans="1:23" x14ac:dyDescent="0.25">
      <c r="A29" s="17" t="s">
        <v>27</v>
      </c>
      <c r="B29" s="79" t="s">
        <v>13</v>
      </c>
      <c r="C29" s="20">
        <v>45</v>
      </c>
      <c r="D29" s="20" t="s">
        <v>28</v>
      </c>
      <c r="E29" s="19" t="s">
        <v>24</v>
      </c>
      <c r="F29" s="47">
        <v>104</v>
      </c>
      <c r="G29" s="35">
        <v>104.15</v>
      </c>
      <c r="H29" s="35">
        <f t="shared" si="0"/>
        <v>7.8112500000000002</v>
      </c>
      <c r="I29" s="61">
        <v>4</v>
      </c>
      <c r="J29" s="61">
        <f t="shared" si="9"/>
        <v>-0.14402304368699537</v>
      </c>
      <c r="K29" s="83">
        <f t="shared" si="7"/>
        <v>-1.9203072491599384E-2</v>
      </c>
      <c r="M29" s="17" t="s">
        <v>17</v>
      </c>
      <c r="N29" s="79" t="s">
        <v>13</v>
      </c>
      <c r="O29" s="20">
        <v>45</v>
      </c>
      <c r="P29" s="20" t="s">
        <v>28</v>
      </c>
      <c r="Q29" s="19" t="s">
        <v>24</v>
      </c>
      <c r="R29" s="89">
        <f t="shared" si="8"/>
        <v>104</v>
      </c>
      <c r="S29" s="35">
        <v>105.6</v>
      </c>
      <c r="T29" s="35">
        <v>1.27</v>
      </c>
      <c r="U29" s="19">
        <v>1</v>
      </c>
      <c r="V29" s="61">
        <f t="shared" si="4"/>
        <v>-1.5151515151515098</v>
      </c>
      <c r="W29" s="95">
        <f t="shared" si="5"/>
        <v>-1.2598425196850349</v>
      </c>
    </row>
    <row r="30" spans="1:23" x14ac:dyDescent="0.25">
      <c r="A30" s="17" t="s">
        <v>16</v>
      </c>
      <c r="B30" s="79" t="s">
        <v>13</v>
      </c>
      <c r="C30" s="20">
        <v>46</v>
      </c>
      <c r="D30" s="20" t="s">
        <v>26</v>
      </c>
      <c r="E30" s="19" t="s">
        <v>24</v>
      </c>
      <c r="F30" s="47" t="s">
        <v>96</v>
      </c>
      <c r="G30" s="35">
        <v>103.73</v>
      </c>
      <c r="H30" s="35">
        <f t="shared" si="0"/>
        <v>7.7797499999999999</v>
      </c>
      <c r="I30" s="61">
        <v>4</v>
      </c>
      <c r="J30" s="47" t="s">
        <v>96</v>
      </c>
      <c r="K30" s="26"/>
      <c r="M30" s="17" t="s">
        <v>22</v>
      </c>
      <c r="N30" s="79" t="s">
        <v>13</v>
      </c>
      <c r="O30" s="20">
        <v>46</v>
      </c>
      <c r="P30" s="20" t="s">
        <v>26</v>
      </c>
      <c r="Q30" s="19" t="s">
        <v>24</v>
      </c>
      <c r="R30" s="89" t="s">
        <v>96</v>
      </c>
      <c r="S30" s="35" t="s">
        <v>95</v>
      </c>
      <c r="T30" s="35">
        <v>6.2910000000000004</v>
      </c>
      <c r="U30" s="19">
        <v>1</v>
      </c>
      <c r="V30" s="47" t="s">
        <v>96</v>
      </c>
      <c r="W30" s="95"/>
    </row>
    <row r="31" spans="1:23" x14ac:dyDescent="0.25">
      <c r="A31" s="17" t="s">
        <v>12</v>
      </c>
      <c r="B31" s="79" t="s">
        <v>13</v>
      </c>
      <c r="C31" s="20">
        <v>47</v>
      </c>
      <c r="D31" s="20" t="s">
        <v>26</v>
      </c>
      <c r="E31" s="19" t="s">
        <v>24</v>
      </c>
      <c r="F31" s="47" t="s">
        <v>96</v>
      </c>
      <c r="G31" s="35">
        <v>76.290000000000006</v>
      </c>
      <c r="H31" s="35">
        <f t="shared" si="0"/>
        <v>5.7217500000000001</v>
      </c>
      <c r="I31" s="61">
        <v>4</v>
      </c>
      <c r="J31" s="47" t="s">
        <v>96</v>
      </c>
      <c r="K31" s="26"/>
      <c r="M31" s="17" t="s">
        <v>16</v>
      </c>
      <c r="N31" s="79" t="s">
        <v>13</v>
      </c>
      <c r="O31" s="20">
        <v>47</v>
      </c>
      <c r="P31" s="20" t="s">
        <v>26</v>
      </c>
      <c r="Q31" s="19" t="s">
        <v>24</v>
      </c>
      <c r="R31" s="89" t="str">
        <f t="shared" ref="R31:R49" si="10">F31</f>
        <v>-</v>
      </c>
      <c r="S31" s="35">
        <v>71.95</v>
      </c>
      <c r="T31" s="35">
        <v>6.899</v>
      </c>
      <c r="U31" s="19">
        <v>1</v>
      </c>
      <c r="V31" s="47" t="s">
        <v>96</v>
      </c>
      <c r="W31" s="95"/>
    </row>
    <row r="32" spans="1:23" x14ac:dyDescent="0.25">
      <c r="A32" s="17" t="s">
        <v>21</v>
      </c>
      <c r="B32" s="79" t="s">
        <v>13</v>
      </c>
      <c r="C32" s="20">
        <v>48</v>
      </c>
      <c r="D32" s="20" t="s">
        <v>26</v>
      </c>
      <c r="E32" s="19" t="s">
        <v>24</v>
      </c>
      <c r="F32" s="47" t="s">
        <v>96</v>
      </c>
      <c r="G32" s="35">
        <v>58.74</v>
      </c>
      <c r="H32" s="35">
        <f t="shared" si="0"/>
        <v>4.4055</v>
      </c>
      <c r="I32" s="61">
        <v>4</v>
      </c>
      <c r="J32" s="47" t="s">
        <v>96</v>
      </c>
      <c r="K32" s="26"/>
      <c r="M32" s="17" t="s">
        <v>27</v>
      </c>
      <c r="N32" s="79" t="s">
        <v>13</v>
      </c>
      <c r="O32" s="20">
        <v>48</v>
      </c>
      <c r="P32" s="20" t="s">
        <v>26</v>
      </c>
      <c r="Q32" s="19" t="s">
        <v>24</v>
      </c>
      <c r="R32" s="89" t="str">
        <f t="shared" si="10"/>
        <v>-</v>
      </c>
      <c r="S32" s="35">
        <v>57.27</v>
      </c>
      <c r="T32" s="35">
        <v>6.63</v>
      </c>
      <c r="U32" s="19">
        <v>1</v>
      </c>
      <c r="V32" s="47" t="s">
        <v>96</v>
      </c>
      <c r="W32" s="95"/>
    </row>
    <row r="33" spans="1:23" x14ac:dyDescent="0.25">
      <c r="A33" s="17" t="s">
        <v>20</v>
      </c>
      <c r="B33" s="79" t="s">
        <v>13</v>
      </c>
      <c r="C33" s="20">
        <v>49</v>
      </c>
      <c r="D33" s="20" t="s">
        <v>26</v>
      </c>
      <c r="E33" s="19" t="s">
        <v>24</v>
      </c>
      <c r="F33" s="47" t="s">
        <v>96</v>
      </c>
      <c r="G33" s="35">
        <v>59.84</v>
      </c>
      <c r="H33" s="35">
        <f t="shared" si="0"/>
        <v>4.4880000000000004</v>
      </c>
      <c r="I33" s="61">
        <v>4</v>
      </c>
      <c r="J33" s="47" t="s">
        <v>96</v>
      </c>
      <c r="K33" s="26"/>
      <c r="M33" s="17" t="s">
        <v>25</v>
      </c>
      <c r="N33" s="79" t="s">
        <v>13</v>
      </c>
      <c r="O33" s="20">
        <v>49</v>
      </c>
      <c r="P33" s="20" t="s">
        <v>26</v>
      </c>
      <c r="Q33" s="19" t="s">
        <v>24</v>
      </c>
      <c r="R33" s="89" t="str">
        <f t="shared" si="10"/>
        <v>-</v>
      </c>
      <c r="S33" s="35">
        <v>57.3</v>
      </c>
      <c r="T33" s="35">
        <v>5.7729999999999997</v>
      </c>
      <c r="U33" s="19">
        <v>1</v>
      </c>
      <c r="V33" s="47" t="s">
        <v>96</v>
      </c>
      <c r="W33" s="95"/>
    </row>
    <row r="34" spans="1:23" x14ac:dyDescent="0.25">
      <c r="A34" s="17" t="s">
        <v>19</v>
      </c>
      <c r="B34" s="79" t="s">
        <v>13</v>
      </c>
      <c r="C34" s="20">
        <v>50</v>
      </c>
      <c r="D34" s="20" t="s">
        <v>26</v>
      </c>
      <c r="E34" s="19" t="s">
        <v>24</v>
      </c>
      <c r="F34" s="47" t="s">
        <v>96</v>
      </c>
      <c r="G34" s="35">
        <v>92.55</v>
      </c>
      <c r="H34" s="35">
        <f t="shared" si="0"/>
        <v>6.9412499999999993</v>
      </c>
      <c r="I34" s="19">
        <v>4</v>
      </c>
      <c r="J34" s="47" t="s">
        <v>96</v>
      </c>
      <c r="K34" s="26"/>
      <c r="M34" s="17" t="s">
        <v>20</v>
      </c>
      <c r="N34" s="79" t="s">
        <v>13</v>
      </c>
      <c r="O34" s="20">
        <v>50</v>
      </c>
      <c r="P34" s="20" t="s">
        <v>26</v>
      </c>
      <c r="Q34" s="19" t="s">
        <v>24</v>
      </c>
      <c r="R34" s="89" t="str">
        <f t="shared" si="10"/>
        <v>-</v>
      </c>
      <c r="S34" s="35">
        <v>92.93</v>
      </c>
      <c r="T34" s="35">
        <v>6.3570000000000002</v>
      </c>
      <c r="U34" s="19">
        <v>1</v>
      </c>
      <c r="V34" s="47" t="s">
        <v>96</v>
      </c>
      <c r="W34" s="95"/>
    </row>
    <row r="35" spans="1:23" x14ac:dyDescent="0.25">
      <c r="A35" s="17" t="s">
        <v>22</v>
      </c>
      <c r="B35" s="79" t="s">
        <v>13</v>
      </c>
      <c r="C35" s="20">
        <v>51</v>
      </c>
      <c r="D35" s="20" t="s">
        <v>23</v>
      </c>
      <c r="E35" s="19" t="s">
        <v>24</v>
      </c>
      <c r="F35" s="47">
        <v>120</v>
      </c>
      <c r="G35" s="35">
        <v>129</v>
      </c>
      <c r="H35" s="35">
        <f t="shared" si="0"/>
        <v>9.6749999999999989</v>
      </c>
      <c r="I35" s="19">
        <v>4</v>
      </c>
      <c r="J35" s="61">
        <f t="shared" si="9"/>
        <v>-6.9767441860465116</v>
      </c>
      <c r="K35" s="83">
        <f t="shared" si="7"/>
        <v>-0.93023255813953498</v>
      </c>
      <c r="M35" s="17" t="s">
        <v>12</v>
      </c>
      <c r="N35" s="79" t="s">
        <v>13</v>
      </c>
      <c r="O35" s="20">
        <v>51</v>
      </c>
      <c r="P35" s="20" t="s">
        <v>23</v>
      </c>
      <c r="Q35" s="19" t="s">
        <v>24</v>
      </c>
      <c r="R35" s="89">
        <f t="shared" ref="R35:R38" si="11">ROUND(F35,0)</f>
        <v>120</v>
      </c>
      <c r="S35" s="35">
        <v>124.7</v>
      </c>
      <c r="T35" s="35">
        <v>3.73</v>
      </c>
      <c r="U35" s="19">
        <v>1</v>
      </c>
      <c r="V35" s="61">
        <f t="shared" si="4"/>
        <v>-3.7690457097032901</v>
      </c>
      <c r="W35" s="95">
        <f t="shared" si="5"/>
        <v>-1.2600536193029499</v>
      </c>
    </row>
    <row r="36" spans="1:23" x14ac:dyDescent="0.25">
      <c r="A36" s="17" t="s">
        <v>16</v>
      </c>
      <c r="B36" s="79" t="s">
        <v>13</v>
      </c>
      <c r="C36" s="20">
        <v>52</v>
      </c>
      <c r="D36" s="20" t="s">
        <v>23</v>
      </c>
      <c r="E36" s="19" t="s">
        <v>24</v>
      </c>
      <c r="F36" s="47">
        <v>208</v>
      </c>
      <c r="G36" s="35">
        <v>240.33</v>
      </c>
      <c r="H36" s="35">
        <f t="shared" si="0"/>
        <v>18.024750000000001</v>
      </c>
      <c r="I36" s="19">
        <v>4</v>
      </c>
      <c r="J36" s="61">
        <f t="shared" si="9"/>
        <v>-13.452336370823456</v>
      </c>
      <c r="K36" s="83">
        <f t="shared" si="7"/>
        <v>-1.7936448494431274</v>
      </c>
      <c r="M36" s="17" t="s">
        <v>27</v>
      </c>
      <c r="N36" s="79" t="s">
        <v>13</v>
      </c>
      <c r="O36" s="20">
        <v>52</v>
      </c>
      <c r="P36" s="20" t="s">
        <v>23</v>
      </c>
      <c r="Q36" s="19" t="s">
        <v>24</v>
      </c>
      <c r="R36" s="89">
        <f t="shared" si="11"/>
        <v>208</v>
      </c>
      <c r="S36" s="35">
        <v>229.4</v>
      </c>
      <c r="T36" s="35">
        <v>11.3</v>
      </c>
      <c r="U36" s="19">
        <v>1</v>
      </c>
      <c r="V36" s="61">
        <f t="shared" si="4"/>
        <v>-9.3286835222319127</v>
      </c>
      <c r="W36" s="95">
        <f t="shared" si="5"/>
        <v>-1.8938053097345136</v>
      </c>
    </row>
    <row r="37" spans="1:23" x14ac:dyDescent="0.25">
      <c r="A37" s="17" t="s">
        <v>12</v>
      </c>
      <c r="B37" s="79" t="s">
        <v>13</v>
      </c>
      <c r="C37" s="20">
        <v>53</v>
      </c>
      <c r="D37" s="20" t="s">
        <v>23</v>
      </c>
      <c r="E37" s="19" t="s">
        <v>24</v>
      </c>
      <c r="F37" s="47">
        <v>180</v>
      </c>
      <c r="G37" s="35">
        <v>195.05</v>
      </c>
      <c r="H37" s="35">
        <f t="shared" si="0"/>
        <v>14.62875</v>
      </c>
      <c r="I37" s="19">
        <v>4</v>
      </c>
      <c r="J37" s="61">
        <f t="shared" si="9"/>
        <v>-7.7159702640348691</v>
      </c>
      <c r="K37" s="83">
        <f t="shared" si="7"/>
        <v>-1.0287960352046492</v>
      </c>
      <c r="M37" s="17" t="s">
        <v>21</v>
      </c>
      <c r="N37" s="79" t="s">
        <v>13</v>
      </c>
      <c r="O37" s="20">
        <v>53</v>
      </c>
      <c r="P37" s="20" t="s">
        <v>23</v>
      </c>
      <c r="Q37" s="19" t="s">
        <v>24</v>
      </c>
      <c r="R37" s="89">
        <f t="shared" si="11"/>
        <v>180</v>
      </c>
      <c r="S37" s="35">
        <v>187.4</v>
      </c>
      <c r="T37" s="35">
        <v>6.8689999999999998</v>
      </c>
      <c r="U37" s="19">
        <v>1</v>
      </c>
      <c r="V37" s="61">
        <f t="shared" si="4"/>
        <v>-3.9487726787620097</v>
      </c>
      <c r="W37" s="95">
        <f t="shared" si="5"/>
        <v>-1.077303828796041</v>
      </c>
    </row>
    <row r="38" spans="1:23" x14ac:dyDescent="0.25">
      <c r="A38" s="17" t="s">
        <v>21</v>
      </c>
      <c r="B38" s="79" t="s">
        <v>13</v>
      </c>
      <c r="C38" s="20">
        <v>54</v>
      </c>
      <c r="D38" s="20" t="s">
        <v>23</v>
      </c>
      <c r="E38" s="19" t="s">
        <v>24</v>
      </c>
      <c r="F38" s="47">
        <v>94.9</v>
      </c>
      <c r="G38" s="35">
        <v>125.34</v>
      </c>
      <c r="H38" s="35">
        <f t="shared" si="0"/>
        <v>9.4004999999999992</v>
      </c>
      <c r="I38" s="19">
        <v>4</v>
      </c>
      <c r="J38" s="61">
        <f t="shared" si="9"/>
        <v>-24.285942237115044</v>
      </c>
      <c r="K38" s="83">
        <f t="shared" si="7"/>
        <v>-3.2381256316153397</v>
      </c>
      <c r="M38" s="17" t="s">
        <v>25</v>
      </c>
      <c r="N38" s="79" t="s">
        <v>13</v>
      </c>
      <c r="O38" s="20">
        <v>54</v>
      </c>
      <c r="P38" s="20" t="s">
        <v>23</v>
      </c>
      <c r="Q38" s="19" t="s">
        <v>24</v>
      </c>
      <c r="R38" s="89">
        <f t="shared" si="11"/>
        <v>95</v>
      </c>
      <c r="S38" s="35">
        <v>119.2</v>
      </c>
      <c r="T38" s="35">
        <v>6.4969999999999999</v>
      </c>
      <c r="U38" s="19">
        <v>1</v>
      </c>
      <c r="V38" s="61">
        <f t="shared" si="4"/>
        <v>-20.302013422818792</v>
      </c>
      <c r="W38" s="95">
        <f t="shared" si="5"/>
        <v>-3.7247960597198713</v>
      </c>
    </row>
    <row r="39" spans="1:23" x14ac:dyDescent="0.25">
      <c r="A39" s="17" t="s">
        <v>25</v>
      </c>
      <c r="B39" s="79" t="s">
        <v>13</v>
      </c>
      <c r="C39" s="20">
        <v>55</v>
      </c>
      <c r="D39" s="20" t="s">
        <v>23</v>
      </c>
      <c r="E39" s="19" t="s">
        <v>24</v>
      </c>
      <c r="F39" s="47">
        <v>81.3</v>
      </c>
      <c r="G39" s="35">
        <v>88.45</v>
      </c>
      <c r="H39" s="35">
        <f t="shared" si="0"/>
        <v>6.63375</v>
      </c>
      <c r="I39" s="19">
        <v>4</v>
      </c>
      <c r="J39" s="61">
        <f t="shared" si="9"/>
        <v>-8.0836630864895476</v>
      </c>
      <c r="K39" s="83">
        <f t="shared" si="7"/>
        <v>-1.0778217448652732</v>
      </c>
      <c r="M39" s="17" t="s">
        <v>20</v>
      </c>
      <c r="N39" s="79" t="s">
        <v>13</v>
      </c>
      <c r="O39" s="20">
        <v>55</v>
      </c>
      <c r="P39" s="20" t="s">
        <v>23</v>
      </c>
      <c r="Q39" s="19" t="s">
        <v>24</v>
      </c>
      <c r="R39" s="89">
        <f t="shared" si="10"/>
        <v>81.3</v>
      </c>
      <c r="S39" s="35">
        <v>85.48</v>
      </c>
      <c r="T39" s="35">
        <v>2.859</v>
      </c>
      <c r="U39" s="19">
        <v>1</v>
      </c>
      <c r="V39" s="61">
        <f t="shared" si="4"/>
        <v>-4.8900327562002879</v>
      </c>
      <c r="W39" s="95">
        <f t="shared" si="5"/>
        <v>-1.4620496677159871</v>
      </c>
    </row>
    <row r="40" spans="1:23" x14ac:dyDescent="0.25">
      <c r="A40" s="17" t="s">
        <v>17</v>
      </c>
      <c r="B40" s="79" t="s">
        <v>13</v>
      </c>
      <c r="C40" s="20">
        <v>56</v>
      </c>
      <c r="D40" s="20" t="s">
        <v>23</v>
      </c>
      <c r="E40" s="19" t="s">
        <v>24</v>
      </c>
      <c r="F40" s="47">
        <v>42.3</v>
      </c>
      <c r="G40" s="35">
        <v>56.52</v>
      </c>
      <c r="H40" s="35">
        <f t="shared" si="0"/>
        <v>4.2389999999999999</v>
      </c>
      <c r="I40" s="19">
        <v>4</v>
      </c>
      <c r="J40" s="61">
        <f t="shared" si="9"/>
        <v>-25.159235668789819</v>
      </c>
      <c r="K40" s="83">
        <f t="shared" si="7"/>
        <v>-3.3545647558386427</v>
      </c>
      <c r="M40" s="17" t="s">
        <v>19</v>
      </c>
      <c r="N40" s="79" t="s">
        <v>13</v>
      </c>
      <c r="O40" s="20">
        <v>56</v>
      </c>
      <c r="P40" s="20" t="s">
        <v>23</v>
      </c>
      <c r="Q40" s="19" t="s">
        <v>24</v>
      </c>
      <c r="R40" s="89">
        <f t="shared" si="10"/>
        <v>42.3</v>
      </c>
      <c r="S40" s="35">
        <v>51.94</v>
      </c>
      <c r="T40" s="35">
        <v>4.6479999999999997</v>
      </c>
      <c r="U40" s="19">
        <v>1</v>
      </c>
      <c r="V40" s="61">
        <f>((R40-S40)/S40)*100</f>
        <v>-18.559876780901043</v>
      </c>
      <c r="W40" s="95">
        <f>(R40-S40)/T40</f>
        <v>-2.0740103270223753</v>
      </c>
    </row>
    <row r="41" spans="1:23" x14ac:dyDescent="0.25">
      <c r="A41" s="17" t="s">
        <v>22</v>
      </c>
      <c r="B41" s="79" t="s">
        <v>13</v>
      </c>
      <c r="C41" s="20">
        <v>57</v>
      </c>
      <c r="D41" s="20" t="s">
        <v>18</v>
      </c>
      <c r="E41" s="19" t="s">
        <v>15</v>
      </c>
      <c r="F41" s="47">
        <v>12.82</v>
      </c>
      <c r="G41" s="35">
        <v>12.93</v>
      </c>
      <c r="H41" s="19" t="s">
        <v>94</v>
      </c>
      <c r="I41" s="19">
        <v>4</v>
      </c>
      <c r="J41" s="35">
        <f>((F41-G41))</f>
        <v>-0.10999999999999943</v>
      </c>
      <c r="K41" s="83">
        <f t="shared" si="7"/>
        <v>-0.73333333333332962</v>
      </c>
      <c r="M41" s="17" t="s">
        <v>22</v>
      </c>
      <c r="N41" s="79" t="s">
        <v>13</v>
      </c>
      <c r="O41" s="20">
        <v>57</v>
      </c>
      <c r="P41" s="20" t="s">
        <v>18</v>
      </c>
      <c r="Q41" s="19" t="s">
        <v>15</v>
      </c>
      <c r="R41" s="35">
        <f t="shared" si="10"/>
        <v>12.82</v>
      </c>
      <c r="S41" s="35">
        <v>12.91500000053485</v>
      </c>
      <c r="T41" s="35">
        <v>6.8558910440451662E-2</v>
      </c>
      <c r="U41" s="19" t="s">
        <v>76</v>
      </c>
      <c r="V41" s="35">
        <f>S41-R41</f>
        <v>9.5000000534849249E-2</v>
      </c>
      <c r="W41" s="95">
        <f t="shared" ref="W41:W47" si="12">(R41-S41)/T41</f>
        <v>-1.385669636879127</v>
      </c>
    </row>
    <row r="42" spans="1:23" x14ac:dyDescent="0.25">
      <c r="A42" s="17" t="s">
        <v>16</v>
      </c>
      <c r="B42" s="79" t="s">
        <v>13</v>
      </c>
      <c r="C42" s="20">
        <v>58</v>
      </c>
      <c r="D42" s="20" t="s">
        <v>18</v>
      </c>
      <c r="E42" s="19" t="s">
        <v>15</v>
      </c>
      <c r="F42" s="47">
        <v>11.94</v>
      </c>
      <c r="G42" s="35">
        <v>12.06</v>
      </c>
      <c r="H42" s="19" t="s">
        <v>94</v>
      </c>
      <c r="I42" s="19">
        <v>4</v>
      </c>
      <c r="J42" s="35">
        <f t="shared" ref="J42:J47" si="13">((F42-G42))</f>
        <v>-0.12000000000000099</v>
      </c>
      <c r="K42" s="83">
        <f t="shared" si="7"/>
        <v>-0.80000000000000671</v>
      </c>
      <c r="M42" s="17" t="s">
        <v>16</v>
      </c>
      <c r="N42" s="79" t="s">
        <v>13</v>
      </c>
      <c r="O42" s="20">
        <v>58</v>
      </c>
      <c r="P42" s="20" t="s">
        <v>18</v>
      </c>
      <c r="Q42" s="19" t="s">
        <v>15</v>
      </c>
      <c r="R42" s="35">
        <f t="shared" si="10"/>
        <v>11.94</v>
      </c>
      <c r="S42" s="35">
        <v>12.052500000265804</v>
      </c>
      <c r="T42" s="35">
        <v>6.8686136992674354E-2</v>
      </c>
      <c r="U42" s="19" t="s">
        <v>76</v>
      </c>
      <c r="V42" s="35">
        <f t="shared" ref="V42:V47" si="14">S42-R42</f>
        <v>0.11250000026580409</v>
      </c>
      <c r="W42" s="95">
        <f t="shared" si="12"/>
        <v>-1.637885098674317</v>
      </c>
    </row>
    <row r="43" spans="1:23" x14ac:dyDescent="0.25">
      <c r="A43" s="17" t="s">
        <v>12</v>
      </c>
      <c r="B43" s="79" t="s">
        <v>13</v>
      </c>
      <c r="C43" s="20">
        <v>59</v>
      </c>
      <c r="D43" s="20" t="s">
        <v>18</v>
      </c>
      <c r="E43" s="19" t="s">
        <v>15</v>
      </c>
      <c r="F43" s="48">
        <v>7.84</v>
      </c>
      <c r="G43" s="35">
        <v>7.92</v>
      </c>
      <c r="H43" s="19" t="s">
        <v>94</v>
      </c>
      <c r="I43" s="61">
        <v>4</v>
      </c>
      <c r="J43" s="35">
        <f t="shared" si="13"/>
        <v>-8.0000000000000071E-2</v>
      </c>
      <c r="K43" s="83">
        <f t="shared" si="7"/>
        <v>-0.53333333333333388</v>
      </c>
      <c r="M43" s="17" t="s">
        <v>12</v>
      </c>
      <c r="N43" s="79" t="s">
        <v>13</v>
      </c>
      <c r="O43" s="20">
        <v>59</v>
      </c>
      <c r="P43" s="20" t="s">
        <v>18</v>
      </c>
      <c r="Q43" s="19" t="s">
        <v>15</v>
      </c>
      <c r="R43" s="35">
        <f t="shared" si="10"/>
        <v>7.84</v>
      </c>
      <c r="S43" s="35">
        <v>7.9155597813592111</v>
      </c>
      <c r="T43" s="84">
        <v>4.3701952445839201E-2</v>
      </c>
      <c r="U43" s="19" t="s">
        <v>76</v>
      </c>
      <c r="V43" s="35">
        <f t="shared" si="14"/>
        <v>7.5559781359211264E-2</v>
      </c>
      <c r="W43" s="95">
        <f t="shared" si="12"/>
        <v>-1.7289795336456462</v>
      </c>
    </row>
    <row r="44" spans="1:23" x14ac:dyDescent="0.25">
      <c r="A44" s="17" t="s">
        <v>21</v>
      </c>
      <c r="B44" s="79" t="s">
        <v>13</v>
      </c>
      <c r="C44" s="20">
        <v>60</v>
      </c>
      <c r="D44" s="20" t="s">
        <v>18</v>
      </c>
      <c r="E44" s="19" t="s">
        <v>15</v>
      </c>
      <c r="F44" s="48">
        <v>5.48</v>
      </c>
      <c r="G44" s="35">
        <v>5.51</v>
      </c>
      <c r="H44" s="19" t="s">
        <v>94</v>
      </c>
      <c r="I44" s="61">
        <v>4</v>
      </c>
      <c r="J44" s="35">
        <f t="shared" si="13"/>
        <v>-2.9999999999999361E-2</v>
      </c>
      <c r="K44" s="83">
        <f t="shared" si="7"/>
        <v>-0.19999999999999574</v>
      </c>
      <c r="M44" s="17" t="s">
        <v>21</v>
      </c>
      <c r="N44" s="79" t="s">
        <v>13</v>
      </c>
      <c r="O44" s="20">
        <v>61</v>
      </c>
      <c r="P44" s="20" t="s">
        <v>18</v>
      </c>
      <c r="Q44" s="19" t="s">
        <v>15</v>
      </c>
      <c r="R44" s="35">
        <f t="shared" si="10"/>
        <v>5.48</v>
      </c>
      <c r="S44" s="35">
        <v>5.4888888969374996</v>
      </c>
      <c r="T44" s="84">
        <v>3.1478412445673939E-2</v>
      </c>
      <c r="U44" s="19" t="s">
        <v>76</v>
      </c>
      <c r="V44" s="35">
        <f t="shared" si="14"/>
        <v>8.8888969374991689E-3</v>
      </c>
      <c r="W44" s="95">
        <f t="shared" si="12"/>
        <v>-0.28238072529355795</v>
      </c>
    </row>
    <row r="45" spans="1:23" x14ac:dyDescent="0.25">
      <c r="A45" s="17" t="s">
        <v>20</v>
      </c>
      <c r="B45" s="79" t="s">
        <v>13</v>
      </c>
      <c r="C45" s="20">
        <v>61</v>
      </c>
      <c r="D45" s="20" t="s">
        <v>18</v>
      </c>
      <c r="E45" s="19" t="s">
        <v>15</v>
      </c>
      <c r="F45" s="48">
        <v>16.329999999999998</v>
      </c>
      <c r="G45" s="35">
        <v>16.399999999999999</v>
      </c>
      <c r="H45" s="19" t="s">
        <v>94</v>
      </c>
      <c r="I45" s="61">
        <v>4</v>
      </c>
      <c r="J45" s="35">
        <f t="shared" si="13"/>
        <v>-7.0000000000000284E-2</v>
      </c>
      <c r="K45" s="83">
        <f t="shared" si="7"/>
        <v>-0.46666666666666856</v>
      </c>
      <c r="M45" s="17" t="s">
        <v>20</v>
      </c>
      <c r="N45" s="79" t="s">
        <v>13</v>
      </c>
      <c r="O45" s="20">
        <v>63</v>
      </c>
      <c r="P45" s="20" t="s">
        <v>18</v>
      </c>
      <c r="Q45" s="19" t="s">
        <v>15</v>
      </c>
      <c r="R45" s="35">
        <f t="shared" si="10"/>
        <v>16.329999999999998</v>
      </c>
      <c r="S45" s="35">
        <v>16.417221666225021</v>
      </c>
      <c r="T45" s="84">
        <v>6.8585168139837144E-2</v>
      </c>
      <c r="U45" s="19" t="s">
        <v>76</v>
      </c>
      <c r="V45" s="35">
        <f t="shared" si="14"/>
        <v>8.7221666225023142E-2</v>
      </c>
      <c r="W45" s="95">
        <f t="shared" si="12"/>
        <v>-1.2717278179910321</v>
      </c>
    </row>
    <row r="46" spans="1:23" x14ac:dyDescent="0.25">
      <c r="A46" s="17" t="s">
        <v>19</v>
      </c>
      <c r="B46" s="79" t="s">
        <v>13</v>
      </c>
      <c r="C46" s="20">
        <v>62</v>
      </c>
      <c r="D46" s="20" t="s">
        <v>18</v>
      </c>
      <c r="E46" s="19" t="s">
        <v>15</v>
      </c>
      <c r="F46" s="48">
        <v>20.85</v>
      </c>
      <c r="G46" s="35">
        <v>20.94</v>
      </c>
      <c r="H46" s="19" t="s">
        <v>94</v>
      </c>
      <c r="I46" s="61">
        <v>4</v>
      </c>
      <c r="J46" s="35">
        <f t="shared" si="13"/>
        <v>-8.9999999999999858E-2</v>
      </c>
      <c r="K46" s="83">
        <f t="shared" si="7"/>
        <v>-0.59999999999999909</v>
      </c>
      <c r="M46" s="17" t="s">
        <v>19</v>
      </c>
      <c r="N46" s="79" t="s">
        <v>13</v>
      </c>
      <c r="O46" s="20">
        <v>64</v>
      </c>
      <c r="P46" s="20" t="s">
        <v>18</v>
      </c>
      <c r="Q46" s="19" t="s">
        <v>15</v>
      </c>
      <c r="R46" s="35">
        <f t="shared" si="10"/>
        <v>20.85</v>
      </c>
      <c r="S46" s="35">
        <v>20.943459289312514</v>
      </c>
      <c r="T46" s="84">
        <v>8.5967415154817997E-2</v>
      </c>
      <c r="U46" s="19" t="s">
        <v>76</v>
      </c>
      <c r="V46" s="35">
        <f t="shared" si="14"/>
        <v>9.3459289312512794E-2</v>
      </c>
      <c r="W46" s="95">
        <f t="shared" si="12"/>
        <v>-1.0871478355398116</v>
      </c>
    </row>
    <row r="47" spans="1:23" x14ac:dyDescent="0.25">
      <c r="A47" s="17" t="s">
        <v>17</v>
      </c>
      <c r="B47" s="79" t="s">
        <v>13</v>
      </c>
      <c r="C47" s="20">
        <v>63</v>
      </c>
      <c r="D47" s="20" t="s">
        <v>18</v>
      </c>
      <c r="E47" s="19" t="s">
        <v>15</v>
      </c>
      <c r="F47" s="48">
        <v>15.81</v>
      </c>
      <c r="G47" s="35">
        <v>15.86</v>
      </c>
      <c r="H47" s="19" t="s">
        <v>94</v>
      </c>
      <c r="I47" s="61">
        <v>4</v>
      </c>
      <c r="J47" s="35">
        <f t="shared" si="13"/>
        <v>-4.9999999999998934E-2</v>
      </c>
      <c r="K47" s="83">
        <f t="shared" si="7"/>
        <v>-0.33333333333332626</v>
      </c>
      <c r="M47" s="17" t="s">
        <v>17</v>
      </c>
      <c r="N47" s="79" t="s">
        <v>13</v>
      </c>
      <c r="O47" s="20">
        <v>65</v>
      </c>
      <c r="P47" s="20" t="s">
        <v>18</v>
      </c>
      <c r="Q47" s="19" t="s">
        <v>15</v>
      </c>
      <c r="R47" s="35">
        <f t="shared" si="10"/>
        <v>15.81</v>
      </c>
      <c r="S47" s="35">
        <v>15.877874048225475</v>
      </c>
      <c r="T47" s="84">
        <v>5.5964632695632982E-2</v>
      </c>
      <c r="U47" s="19" t="s">
        <v>76</v>
      </c>
      <c r="V47" s="35">
        <f t="shared" si="14"/>
        <v>6.7874048225474937E-2</v>
      </c>
      <c r="W47" s="95">
        <f t="shared" si="12"/>
        <v>-1.2128025318170501</v>
      </c>
    </row>
    <row r="48" spans="1:23" x14ac:dyDescent="0.25">
      <c r="A48" s="59" t="s">
        <v>16</v>
      </c>
      <c r="B48" s="81" t="s">
        <v>13</v>
      </c>
      <c r="C48" s="20">
        <v>64</v>
      </c>
      <c r="D48" s="60" t="s">
        <v>14</v>
      </c>
      <c r="E48" s="47" t="s">
        <v>15</v>
      </c>
      <c r="F48" s="47">
        <v>4.24</v>
      </c>
      <c r="G48" s="35">
        <v>4.3899999999999997</v>
      </c>
      <c r="H48" s="35">
        <f t="shared" ref="H48:H49" si="15">0.075*G48</f>
        <v>0.32924999999999999</v>
      </c>
      <c r="I48" s="61">
        <v>4</v>
      </c>
      <c r="J48" s="61">
        <f t="shared" si="9"/>
        <v>-3.416856492027323</v>
      </c>
      <c r="K48" s="83">
        <f t="shared" si="7"/>
        <v>-0.45558086560364303</v>
      </c>
      <c r="M48" s="59" t="s">
        <v>25</v>
      </c>
      <c r="N48" s="81" t="s">
        <v>13</v>
      </c>
      <c r="O48" s="60">
        <v>66</v>
      </c>
      <c r="P48" s="60" t="s">
        <v>14</v>
      </c>
      <c r="Q48" s="47" t="s">
        <v>15</v>
      </c>
      <c r="R48" s="35">
        <f t="shared" si="10"/>
        <v>4.24</v>
      </c>
      <c r="S48" s="48">
        <v>4.3949999999999996</v>
      </c>
      <c r="T48" s="84">
        <v>0.10349999999999999</v>
      </c>
      <c r="U48" s="90">
        <v>1</v>
      </c>
      <c r="V48" s="61">
        <f>((R48-S48)/S48)*100</f>
        <v>-3.5267349260523182</v>
      </c>
      <c r="W48" s="83">
        <f>(R48-S48)/T48</f>
        <v>-1.4975845410627959</v>
      </c>
    </row>
    <row r="49" spans="1:23" ht="15.75" thickBot="1" x14ac:dyDescent="0.3">
      <c r="A49" s="77" t="s">
        <v>12</v>
      </c>
      <c r="B49" s="82" t="s">
        <v>13</v>
      </c>
      <c r="C49" s="93">
        <v>65</v>
      </c>
      <c r="D49" s="76" t="s">
        <v>14</v>
      </c>
      <c r="E49" s="72" t="s">
        <v>15</v>
      </c>
      <c r="F49" s="72">
        <v>3.58</v>
      </c>
      <c r="G49" s="73">
        <v>3.64</v>
      </c>
      <c r="H49" s="73">
        <f t="shared" si="15"/>
        <v>0.27300000000000002</v>
      </c>
      <c r="I49" s="74">
        <v>4</v>
      </c>
      <c r="J49" s="74">
        <f t="shared" si="9"/>
        <v>-1.6483516483516498</v>
      </c>
      <c r="K49" s="88">
        <f t="shared" si="7"/>
        <v>-0.21978021978021997</v>
      </c>
      <c r="M49" s="77" t="s">
        <v>20</v>
      </c>
      <c r="N49" s="82" t="s">
        <v>13</v>
      </c>
      <c r="O49" s="76">
        <v>66</v>
      </c>
      <c r="P49" s="76" t="s">
        <v>14</v>
      </c>
      <c r="Q49" s="72" t="s">
        <v>15</v>
      </c>
      <c r="R49" s="73">
        <f t="shared" si="10"/>
        <v>3.58</v>
      </c>
      <c r="S49" s="75">
        <v>3.67</v>
      </c>
      <c r="T49" s="73">
        <v>8.4510000000000002E-2</v>
      </c>
      <c r="U49" s="91">
        <v>1</v>
      </c>
      <c r="V49" s="74">
        <f>((R49-S49)/S49)*100</f>
        <v>-2.4523160762942742</v>
      </c>
      <c r="W49" s="88">
        <f>(R49-S49)/T49</f>
        <v>-1.0649627263045776</v>
      </c>
    </row>
    <row r="51" spans="1:23" x14ac:dyDescent="0.25">
      <c r="W51" s="9"/>
    </row>
    <row r="52" spans="1:23" x14ac:dyDescent="0.25">
      <c r="W52" s="9"/>
    </row>
    <row r="53" spans="1:23" x14ac:dyDescent="0.25">
      <c r="W53" s="9"/>
    </row>
    <row r="54" spans="1:23" x14ac:dyDescent="0.25">
      <c r="W54" s="9"/>
    </row>
    <row r="55" spans="1:23" x14ac:dyDescent="0.25">
      <c r="W55" s="9"/>
    </row>
    <row r="56" spans="1:23" x14ac:dyDescent="0.25">
      <c r="W56" s="9"/>
    </row>
    <row r="57" spans="1:23" x14ac:dyDescent="0.25">
      <c r="W57" s="9"/>
    </row>
    <row r="58" spans="1:23" x14ac:dyDescent="0.25">
      <c r="W58" s="9"/>
    </row>
    <row r="59" spans="1:23" x14ac:dyDescent="0.25">
      <c r="W59" s="9"/>
    </row>
    <row r="60" spans="1:23" x14ac:dyDescent="0.25">
      <c r="W60" s="9"/>
    </row>
  </sheetData>
  <sheetProtection algorithmName="SHA-512" hashValue="LPsVX2zhlc/y4JXHl2MG0I6WtUnEtMY2dG9wpM/sNcMw9GfeL8dO6PrcwCAUbUbiynBEX1HloNcx5yQUezLiew==" saltValue="o18IzlISnu13lKxx9bzDsQ==" spinCount="100000" sheet="1" objects="1" scenarios="1" selectLockedCells="1" selectUnlockedCells="1"/>
  <mergeCells count="3">
    <mergeCell ref="A2:K2"/>
    <mergeCell ref="A8:K8"/>
    <mergeCell ref="M8:W8"/>
  </mergeCells>
  <conditionalFormatting sqref="K35:K49 K14:K16 K26:K29">
    <cfRule type="cellIs" dxfId="50" priority="13" stopIfTrue="1" operator="between">
      <formula>-2</formula>
      <formula>2</formula>
    </cfRule>
    <cfRule type="cellIs" dxfId="49" priority="14" stopIfTrue="1" operator="between">
      <formula>-3</formula>
      <formula>3</formula>
    </cfRule>
    <cfRule type="cellIs" dxfId="48" priority="15" operator="notBetween">
      <formula>-3</formula>
      <formula>3</formula>
    </cfRule>
  </conditionalFormatting>
  <conditionalFormatting sqref="W14:W16 W48:W49 W26:W40">
    <cfRule type="cellIs" dxfId="47" priority="4" stopIfTrue="1" operator="between">
      <formula>-2</formula>
      <formula>2</formula>
    </cfRule>
    <cfRule type="cellIs" dxfId="46" priority="5" stopIfTrue="1" operator="between">
      <formula>-3</formula>
      <formula>3</formula>
    </cfRule>
    <cfRule type="cellIs" dxfId="45" priority="6" operator="notBetween">
      <formula>-3</formula>
      <formula>3</formula>
    </cfRule>
  </conditionalFormatting>
  <conditionalFormatting sqref="W41:W47">
    <cfRule type="cellIs" dxfId="44" priority="1" stopIfTrue="1" operator="between">
      <formula>-2</formula>
      <formula>2</formula>
    </cfRule>
    <cfRule type="cellIs" dxfId="43" priority="2" stopIfTrue="1" operator="between">
      <formula>-3</formula>
      <formula>3</formula>
    </cfRule>
    <cfRule type="cellIs" dxfId="4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77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744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88.2</v>
      </c>
      <c r="G14" s="55">
        <v>88.013788287880843</v>
      </c>
      <c r="H14" s="55">
        <f>G14*0.04</f>
        <v>3.5205515315152338</v>
      </c>
      <c r="I14" s="52"/>
      <c r="J14" s="56">
        <f>((F14-G14)/G14)*100</f>
        <v>0.21157106828544595</v>
      </c>
      <c r="K14" s="94">
        <f>(F14-G14)/(G14*0.04)</f>
        <v>5.2892767071361486E-2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123.1</v>
      </c>
      <c r="G15" s="55">
        <v>124.3</v>
      </c>
      <c r="H15" s="55">
        <f>1</f>
        <v>1</v>
      </c>
      <c r="I15" s="52"/>
      <c r="J15" s="71">
        <f>F15-G15</f>
        <v>-1.2000000000000028</v>
      </c>
      <c r="K15" s="94">
        <f>(F15-G15)/1</f>
        <v>-1.2000000000000028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6.38</v>
      </c>
      <c r="G16" s="55">
        <v>6.3054363239331082</v>
      </c>
      <c r="H16" s="55">
        <f>((12.5-0.53*G16)/200)*G16</f>
        <v>0.28872967307260533</v>
      </c>
      <c r="I16" s="52"/>
      <c r="J16" s="56">
        <f t="shared" ref="J16:J28" si="0">((F16-G16)/G16)*100</f>
        <v>1.1825299985010642</v>
      </c>
      <c r="K16" s="94">
        <f>(F16-G16)/((12.5-0.53*G16)/2/100*G16)</f>
        <v>0.25824736083894501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6.31</v>
      </c>
      <c r="G17" s="55">
        <v>6.3075479905441929</v>
      </c>
      <c r="H17" s="55">
        <f>((12.5-0.53*G17)/200)*G17</f>
        <v>0.28879107102851415</v>
      </c>
      <c r="I17" s="52"/>
      <c r="J17" s="56">
        <f t="shared" si="0"/>
        <v>3.8874210065188139E-2</v>
      </c>
      <c r="K17" s="94">
        <f t="shared" ref="K17:K19" si="1">(F17-G17)/((12.5-0.53*G17)/2/100*G17)</f>
        <v>8.4905999589045492E-3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14</v>
      </c>
      <c r="G18" s="55">
        <v>13.819754724014487</v>
      </c>
      <c r="H18" s="55">
        <f>((12.5-0.53*G18)/200)*G18</f>
        <v>0.3576227755763155</v>
      </c>
      <c r="I18" s="52"/>
      <c r="J18" s="56">
        <f t="shared" si="0"/>
        <v>1.3042581405030436</v>
      </c>
      <c r="K18" s="94">
        <f t="shared" si="1"/>
        <v>0.5040094991015166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14</v>
      </c>
      <c r="G19" s="55">
        <v>13.76256970005781</v>
      </c>
      <c r="H19" s="55">
        <f>((12.5-0.53*G19)/200)*G19</f>
        <v>0.35822854566889739</v>
      </c>
      <c r="I19" s="52"/>
      <c r="J19" s="56">
        <f t="shared" si="0"/>
        <v>1.7251887192345532</v>
      </c>
      <c r="K19" s="94">
        <f t="shared" si="1"/>
        <v>0.66279000602492888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8.25</v>
      </c>
      <c r="G20" s="55">
        <v>8.515934401097784</v>
      </c>
      <c r="H20" s="55">
        <f>G20*0.075</f>
        <v>0.63869508008233378</v>
      </c>
      <c r="I20" s="52"/>
      <c r="J20" s="56">
        <f t="shared" si="0"/>
        <v>-3.1227859277955754</v>
      </c>
      <c r="K20" s="94">
        <f>(F20-G20)/(G20*0.075)</f>
        <v>-0.41637145703941003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6.7</v>
      </c>
      <c r="G21" s="48">
        <v>6.5632764158377039</v>
      </c>
      <c r="H21" s="35">
        <f t="shared" ref="H21:H23" si="2">G21*0.075</f>
        <v>0.49224573118782777</v>
      </c>
      <c r="I21" s="19"/>
      <c r="J21" s="39">
        <f t="shared" si="0"/>
        <v>2.0831605359843057</v>
      </c>
      <c r="K21" s="94">
        <f>(F21-G21)/(G21*0.075)</f>
        <v>0.2777547381312408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14.7</v>
      </c>
      <c r="G22" s="48">
        <v>14.528417743164514</v>
      </c>
      <c r="H22" s="35">
        <f t="shared" si="2"/>
        <v>1.0896313307373384</v>
      </c>
      <c r="I22" s="61"/>
      <c r="J22" s="39">
        <f t="shared" si="0"/>
        <v>1.1810113108580809</v>
      </c>
      <c r="K22" s="94">
        <f t="shared" ref="K22:K23" si="3">(F22-G22)/(G22*0.075)</f>
        <v>0.15746817478107747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20.9</v>
      </c>
      <c r="G23" s="48">
        <v>19.394637097169525</v>
      </c>
      <c r="H23" s="35">
        <f t="shared" si="2"/>
        <v>1.4545977822877143</v>
      </c>
      <c r="I23" s="61"/>
      <c r="J23" s="39">
        <f t="shared" si="0"/>
        <v>7.7617482363213055</v>
      </c>
      <c r="K23" s="94">
        <f t="shared" si="3"/>
        <v>1.0348997648428409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>
        <v>0.1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>
        <v>0.1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88.6</v>
      </c>
      <c r="G26" s="35">
        <v>86.588731453386416</v>
      </c>
      <c r="H26" s="35">
        <f>G26*0.05</f>
        <v>4.3294365726693211</v>
      </c>
      <c r="I26" s="61"/>
      <c r="J26" s="39">
        <f t="shared" si="0"/>
        <v>2.3227832454114554</v>
      </c>
      <c r="K26" s="94">
        <f>(F26-G26)/(G26*0.05)</f>
        <v>0.46455664908229105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133</v>
      </c>
      <c r="G27" s="35">
        <v>130.27281209195743</v>
      </c>
      <c r="H27" s="35">
        <f t="shared" ref="H27:H28" si="4">G27*0.05</f>
        <v>6.5136406045978719</v>
      </c>
      <c r="I27" s="61"/>
      <c r="J27" s="39">
        <f t="shared" si="0"/>
        <v>2.0934436466432378</v>
      </c>
      <c r="K27" s="94">
        <f t="shared" ref="K27:K28" si="5">(F27-G27)/(G27*0.05)</f>
        <v>0.41868872932864754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192</v>
      </c>
      <c r="G28" s="35">
        <v>177.23311341490015</v>
      </c>
      <c r="H28" s="35">
        <f t="shared" si="4"/>
        <v>8.8616556707450069</v>
      </c>
      <c r="I28" s="61"/>
      <c r="J28" s="39">
        <f t="shared" si="0"/>
        <v>8.3319004561697145</v>
      </c>
      <c r="K28" s="94">
        <f t="shared" si="5"/>
        <v>1.666380091233943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>
        <v>3.7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>
        <v>0.1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65.900000000000006</v>
      </c>
      <c r="G31" s="55">
        <v>61.56</v>
      </c>
      <c r="H31" s="55">
        <f>0.075*G31</f>
        <v>4.617</v>
      </c>
      <c r="I31" s="62">
        <v>4</v>
      </c>
      <c r="J31" s="62">
        <f>((F31-G31)/G31)*100</f>
        <v>7.0500324886289851</v>
      </c>
      <c r="K31" s="94">
        <f>(F31-G31)/H31</f>
        <v>0.940004331817198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65.900000000000006</v>
      </c>
      <c r="S31" s="55">
        <v>65.27</v>
      </c>
      <c r="T31" s="55">
        <v>1.5329999999999999</v>
      </c>
      <c r="U31" s="52">
        <v>1</v>
      </c>
      <c r="V31" s="61">
        <f>((R31-S31)/S31)*100</f>
        <v>0.96522138808029689</v>
      </c>
      <c r="W31" s="95">
        <f>(R31-S31)/T31</f>
        <v>0.41095890410959535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105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4.6233559186927069</v>
      </c>
      <c r="K32" s="94">
        <f t="shared" ref="K32:K33" si="8">(F32-G32)/H32</f>
        <v>0.61644745582569427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105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1.1560693641618525</v>
      </c>
      <c r="W32" s="95">
        <f t="shared" ref="W32:W56" si="11">(R32-S32)/T32</f>
        <v>0.5867970660146713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190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4.1895152445711705</v>
      </c>
      <c r="K33" s="94">
        <f t="shared" si="8"/>
        <v>0.55860203260948937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190</v>
      </c>
      <c r="S33" s="55">
        <v>189.7</v>
      </c>
      <c r="T33" s="55">
        <v>8.1590000000000007</v>
      </c>
      <c r="U33" s="52">
        <v>1</v>
      </c>
      <c r="V33" s="61">
        <f t="shared" si="10"/>
        <v>0.15814443858724903</v>
      </c>
      <c r="W33" s="95">
        <f t="shared" si="11"/>
        <v>3.6769211913226053E-2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18.399999999999999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18.399999999999999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17.899999999999999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17.899999999999999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23.6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23.6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41.9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41.9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54.2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54.2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66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66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105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105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87.9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87.9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70.3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70.3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65.099999999999994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5.7504873294346854</v>
      </c>
      <c r="K43" s="83">
        <f>(F43-G43)/H43</f>
        <v>0.76673164392462467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65.099999999999994</v>
      </c>
      <c r="S43" s="55">
        <v>65.180000000000007</v>
      </c>
      <c r="T43" s="55">
        <v>1.6220000000000001</v>
      </c>
      <c r="U43" s="52">
        <v>1</v>
      </c>
      <c r="V43" s="61">
        <f t="shared" si="10"/>
        <v>-0.12273703590060217</v>
      </c>
      <c r="W43" s="95">
        <f t="shared" si="11"/>
        <v>-4.9321824907529288E-2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125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8.0006400512081886E-3</v>
      </c>
      <c r="K44" s="83">
        <f t="shared" ref="K44:K66" si="13">(F44-G44)/H44</f>
        <v>1.0667520068277586E-3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125</v>
      </c>
      <c r="S44" s="35">
        <v>126.8</v>
      </c>
      <c r="T44" s="35">
        <v>2.8809999999999998</v>
      </c>
      <c r="U44" s="19">
        <v>1</v>
      </c>
      <c r="V44" s="61">
        <f t="shared" si="10"/>
        <v>-1.4195583596214489</v>
      </c>
      <c r="W44" s="95">
        <f t="shared" si="11"/>
        <v>-0.62478306143700013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177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-0.22547914317925913</v>
      </c>
      <c r="K45" s="83">
        <f t="shared" si="13"/>
        <v>-3.0063885757234551E-2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177</v>
      </c>
      <c r="S45" s="35">
        <v>178.3</v>
      </c>
      <c r="T45" s="35">
        <v>3.996</v>
      </c>
      <c r="U45" s="19">
        <v>1</v>
      </c>
      <c r="V45" s="61">
        <f t="shared" si="10"/>
        <v>-0.72910824453169443</v>
      </c>
      <c r="W45" s="95">
        <f t="shared" si="11"/>
        <v>-0.32532532532532815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105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0.81613058089293733</v>
      </c>
      <c r="K46" s="83">
        <f t="shared" si="13"/>
        <v>0.10881741078572499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105</v>
      </c>
      <c r="S46" s="35">
        <v>105.6</v>
      </c>
      <c r="T46" s="35">
        <v>1.27</v>
      </c>
      <c r="U46" s="19">
        <v>1</v>
      </c>
      <c r="V46" s="61">
        <f t="shared" si="10"/>
        <v>-0.56818181818181279</v>
      </c>
      <c r="W46" s="95">
        <f t="shared" si="11"/>
        <v>-0.47244094488188526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90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-13.236286513062762</v>
      </c>
      <c r="K47" s="83">
        <f t="shared" si="13"/>
        <v>-1.7648382017417017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90</v>
      </c>
      <c r="S47" s="35" t="s">
        <v>95</v>
      </c>
      <c r="T47" s="35">
        <v>6.2910000000000004</v>
      </c>
      <c r="U47" s="19">
        <v>1</v>
      </c>
      <c r="V47" s="61">
        <f t="shared" si="10"/>
        <v>-10.891089108910892</v>
      </c>
      <c r="W47" s="95">
        <f t="shared" si="11"/>
        <v>-1.7485296455253536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60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-21.352732992528516</v>
      </c>
      <c r="K48" s="83">
        <f t="shared" si="13"/>
        <v>-2.8470310656704689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60</v>
      </c>
      <c r="S48" s="35">
        <v>71.95</v>
      </c>
      <c r="T48" s="35">
        <v>6.899</v>
      </c>
      <c r="U48" s="19">
        <v>1</v>
      </c>
      <c r="V48" s="61">
        <f t="shared" si="10"/>
        <v>-16.608756080611538</v>
      </c>
      <c r="W48" s="95">
        <f t="shared" si="11"/>
        <v>-1.7321350920423253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50.8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-13.517194416070829</v>
      </c>
      <c r="K49" s="83">
        <f t="shared" si="13"/>
        <v>-1.8022925888094439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50.8</v>
      </c>
      <c r="S49" s="35">
        <v>57.27</v>
      </c>
      <c r="T49" s="35">
        <v>6.63</v>
      </c>
      <c r="U49" s="19">
        <v>1</v>
      </c>
      <c r="V49" s="61">
        <f t="shared" si="10"/>
        <v>-11.297363366509526</v>
      </c>
      <c r="W49" s="95">
        <f t="shared" si="11"/>
        <v>-0.97586726998491791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50.2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-16.109625668449198</v>
      </c>
      <c r="K50" s="83">
        <f t="shared" si="13"/>
        <v>-2.1479500891265597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50.2</v>
      </c>
      <c r="S50" s="35">
        <v>57.3</v>
      </c>
      <c r="T50" s="35">
        <v>5.7729999999999997</v>
      </c>
      <c r="U50" s="19">
        <v>1</v>
      </c>
      <c r="V50" s="61">
        <f t="shared" si="10"/>
        <v>-12.390924956369973</v>
      </c>
      <c r="W50" s="95">
        <f t="shared" si="11"/>
        <v>-1.2298631560713658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87.8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-5.1323608860075636</v>
      </c>
      <c r="K51" s="83">
        <f t="shared" si="13"/>
        <v>-0.68431478480100849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87.8</v>
      </c>
      <c r="S51" s="35">
        <v>92.93</v>
      </c>
      <c r="T51" s="35">
        <v>6.3570000000000002</v>
      </c>
      <c r="U51" s="19">
        <v>1</v>
      </c>
      <c r="V51" s="61">
        <f t="shared" si="10"/>
        <v>-5.5202840847950174</v>
      </c>
      <c r="W51" s="95">
        <f t="shared" si="11"/>
        <v>-0.80698442661632996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123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-4.6511627906976747</v>
      </c>
      <c r="K52" s="83">
        <f t="shared" si="13"/>
        <v>-0.62015503875969002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123</v>
      </c>
      <c r="S52" s="35">
        <v>124.7</v>
      </c>
      <c r="T52" s="35">
        <v>3.73</v>
      </c>
      <c r="U52" s="19">
        <v>1</v>
      </c>
      <c r="V52" s="61">
        <f t="shared" si="10"/>
        <v>-1.3632718524458722</v>
      </c>
      <c r="W52" s="95">
        <f t="shared" si="11"/>
        <v>-0.45576407506702488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218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-9.2913910040361216</v>
      </c>
      <c r="K53" s="83">
        <f t="shared" si="13"/>
        <v>-1.2388521338714829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218</v>
      </c>
      <c r="S53" s="35">
        <v>229.4</v>
      </c>
      <c r="T53" s="35">
        <v>11.3</v>
      </c>
      <c r="U53" s="19">
        <v>1</v>
      </c>
      <c r="V53" s="61">
        <f t="shared" si="10"/>
        <v>-4.9694856146469073</v>
      </c>
      <c r="W53" s="95">
        <f t="shared" si="11"/>
        <v>-1.0088495575221244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176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-9.7667264803896501</v>
      </c>
      <c r="K54" s="83">
        <f t="shared" si="13"/>
        <v>-1.3022301973852866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176</v>
      </c>
      <c r="S54" s="35">
        <v>187.4</v>
      </c>
      <c r="T54" s="35">
        <v>6.8689999999999998</v>
      </c>
      <c r="U54" s="19">
        <v>1</v>
      </c>
      <c r="V54" s="61">
        <f t="shared" si="10"/>
        <v>-6.0832443970117422</v>
      </c>
      <c r="W54" s="95">
        <f t="shared" si="11"/>
        <v>-1.6596302227398465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122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-2.6647518749002739</v>
      </c>
      <c r="K55" s="83">
        <f t="shared" si="13"/>
        <v>-0.35530024998670323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122</v>
      </c>
      <c r="S55" s="35">
        <v>119.2</v>
      </c>
      <c r="T55" s="35">
        <v>6.4969999999999999</v>
      </c>
      <c r="U55" s="19">
        <v>1</v>
      </c>
      <c r="V55" s="61">
        <f t="shared" si="10"/>
        <v>2.3489932885906017</v>
      </c>
      <c r="W55" s="95">
        <f t="shared" si="11"/>
        <v>0.43096813914114163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87.2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-1.4132278123233466</v>
      </c>
      <c r="K56" s="83">
        <f t="shared" si="13"/>
        <v>-0.18843037497644621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87.2</v>
      </c>
      <c r="S56" s="35">
        <v>85.48</v>
      </c>
      <c r="T56" s="35">
        <v>2.859</v>
      </c>
      <c r="U56" s="19">
        <v>1</v>
      </c>
      <c r="V56" s="61">
        <f t="shared" si="10"/>
        <v>2.0121665886757123</v>
      </c>
      <c r="W56" s="95">
        <f t="shared" si="11"/>
        <v>0.60160895417978277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53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-6.2278839348903094</v>
      </c>
      <c r="K57" s="83">
        <f t="shared" si="13"/>
        <v>-0.83038452465204138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53</v>
      </c>
      <c r="S57" s="35">
        <v>51.94</v>
      </c>
      <c r="T57" s="35">
        <v>4.6479999999999997</v>
      </c>
      <c r="U57" s="19">
        <v>1</v>
      </c>
      <c r="V57" s="61">
        <f>((R57-S57)/S57)*100</f>
        <v>2.0408163265306167</v>
      </c>
      <c r="W57" s="95">
        <f>(R57-S57)/T57</f>
        <v>0.22805507745266831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12.95</v>
      </c>
      <c r="G58" s="35">
        <v>12.93</v>
      </c>
      <c r="H58" s="19" t="s">
        <v>94</v>
      </c>
      <c r="I58" s="19">
        <v>4</v>
      </c>
      <c r="J58" s="35">
        <f>((F58-G58))</f>
        <v>1.9999999999999574E-2</v>
      </c>
      <c r="K58" s="83">
        <f t="shared" si="13"/>
        <v>0.1333333333333305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12.95</v>
      </c>
      <c r="S58" s="35">
        <v>12.91500000053485</v>
      </c>
      <c r="T58" s="35">
        <v>6.8558910440451662E-2</v>
      </c>
      <c r="U58" s="19" t="s">
        <v>76</v>
      </c>
      <c r="V58" s="35">
        <f>S58-R58</f>
        <v>-3.4999999465149756E-2</v>
      </c>
      <c r="W58" s="95">
        <f t="shared" ref="W58:W64" si="18">(R58-S58)/T58</f>
        <v>0.51050985554313566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12.08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1.9999999999999574E-2</v>
      </c>
      <c r="K59" s="83">
        <f t="shared" si="13"/>
        <v>0.1333333333333305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12.08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-2.7499999734196479E-2</v>
      </c>
      <c r="W59" s="95">
        <f t="shared" si="18"/>
        <v>0.40037190819348978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7.94</v>
      </c>
      <c r="G60" s="35">
        <v>7.92</v>
      </c>
      <c r="H60" s="19" t="s">
        <v>94</v>
      </c>
      <c r="I60" s="61">
        <v>4</v>
      </c>
      <c r="J60" s="35">
        <f t="shared" si="19"/>
        <v>2.0000000000000462E-2</v>
      </c>
      <c r="K60" s="83">
        <f t="shared" si="13"/>
        <v>0.13333333333333641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7.94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-2.4440218640789269E-2</v>
      </c>
      <c r="W60" s="95">
        <f t="shared" si="18"/>
        <v>0.55924775148383987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5.51</v>
      </c>
      <c r="G61" s="35">
        <v>5.51</v>
      </c>
      <c r="H61" s="19" t="s">
        <v>94</v>
      </c>
      <c r="I61" s="61">
        <v>4</v>
      </c>
      <c r="J61" s="35">
        <f t="shared" si="19"/>
        <v>0</v>
      </c>
      <c r="K61" s="83">
        <f t="shared" si="13"/>
        <v>0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5.51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-2.1111103062500192E-2</v>
      </c>
      <c r="W61" s="95">
        <f t="shared" si="18"/>
        <v>0.67065335962968742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16.440000000000001</v>
      </c>
      <c r="G62" s="35">
        <v>16.399999999999999</v>
      </c>
      <c r="H62" s="19" t="s">
        <v>94</v>
      </c>
      <c r="I62" s="61">
        <v>4</v>
      </c>
      <c r="J62" s="35">
        <f t="shared" si="19"/>
        <v>4.00000000000027E-2</v>
      </c>
      <c r="K62" s="83">
        <f t="shared" si="13"/>
        <v>0.2666666666666847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16.440000000000001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-2.2778333774979842E-2</v>
      </c>
      <c r="W62" s="95">
        <f t="shared" si="18"/>
        <v>0.3321174882671058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20.99</v>
      </c>
      <c r="G63" s="35">
        <v>20.94</v>
      </c>
      <c r="H63" s="19" t="s">
        <v>94</v>
      </c>
      <c r="I63" s="61">
        <v>4</v>
      </c>
      <c r="J63" s="35">
        <f t="shared" si="19"/>
        <v>4.9999999999997158E-2</v>
      </c>
      <c r="K63" s="83">
        <f t="shared" si="13"/>
        <v>0.33333333333331439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20.99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-4.6540710687484221E-2</v>
      </c>
      <c r="W63" s="95">
        <f t="shared" si="18"/>
        <v>0.5413761784470249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15.9</v>
      </c>
      <c r="G64" s="35">
        <v>15.86</v>
      </c>
      <c r="H64" s="19" t="s">
        <v>94</v>
      </c>
      <c r="I64" s="61">
        <v>4</v>
      </c>
      <c r="J64" s="35">
        <f t="shared" si="19"/>
        <v>4.0000000000000924E-2</v>
      </c>
      <c r="K64" s="83">
        <f t="shared" si="13"/>
        <v>0.26666666666667282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15.9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-2.2125951774524921E-2</v>
      </c>
      <c r="W64" s="95">
        <f t="shared" si="18"/>
        <v>0.39535597231305419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4.3499999999999996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-0.91116173120729016</v>
      </c>
      <c r="K65" s="83">
        <f t="shared" si="13"/>
        <v>-0.12148823082763868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4.3499999999999996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-1.0238907849829335</v>
      </c>
      <c r="W65" s="83">
        <f>(R65-S65)/T65</f>
        <v>-0.4347826086956515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3.65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0.27472527472526886</v>
      </c>
      <c r="K66" s="88">
        <f t="shared" si="13"/>
        <v>3.6630036630035848E-2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3.65</v>
      </c>
      <c r="S66" s="75">
        <v>3.67</v>
      </c>
      <c r="T66" s="73">
        <v>8.4510000000000002E-2</v>
      </c>
      <c r="U66" s="91">
        <v>1</v>
      </c>
      <c r="V66" s="74">
        <f>((R66-S66)/S66)*100</f>
        <v>-0.54495912806539559</v>
      </c>
      <c r="W66" s="88">
        <f>(R66-S66)/T66</f>
        <v>-0.23665838362324007</v>
      </c>
    </row>
    <row r="68" spans="1:23" x14ac:dyDescent="0.25">
      <c r="W68" s="9"/>
    </row>
    <row r="69" spans="1:23" x14ac:dyDescent="0.25">
      <c r="W69" s="9"/>
    </row>
    <row r="70" spans="1:23" x14ac:dyDescent="0.25">
      <c r="W70" s="9"/>
    </row>
    <row r="71" spans="1:23" x14ac:dyDescent="0.25">
      <c r="W71" s="9"/>
    </row>
    <row r="72" spans="1:23" x14ac:dyDescent="0.25">
      <c r="W72" s="9"/>
    </row>
    <row r="73" spans="1:23" x14ac:dyDescent="0.25">
      <c r="W73" s="9"/>
    </row>
    <row r="74" spans="1:23" x14ac:dyDescent="0.25">
      <c r="W74" s="9"/>
    </row>
    <row r="75" spans="1:23" x14ac:dyDescent="0.25">
      <c r="W75" s="9"/>
    </row>
    <row r="76" spans="1:23" x14ac:dyDescent="0.25">
      <c r="W76" s="9"/>
    </row>
    <row r="77" spans="1:23" x14ac:dyDescent="0.25">
      <c r="W77" s="9"/>
    </row>
  </sheetData>
  <sheetProtection algorithmName="SHA-512" hashValue="Eqnc9QlrBJSpws5OD9qbKJjiCP5JxiiCG5xlQkCCpoYCbh1vw28DpQa+buZ9V3g/phf6cL95pCDxHfY934Usug==" saltValue="EfoK9hUmOu+EsOCXQ/tzCg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41" priority="13" stopIfTrue="1" operator="between">
      <formula>-2</formula>
      <formula>2</formula>
    </cfRule>
    <cfRule type="cellIs" dxfId="40" priority="14" stopIfTrue="1" operator="between">
      <formula>-3</formula>
      <formula>3</formula>
    </cfRule>
    <cfRule type="cellIs" dxfId="39" priority="15" operator="notBetween">
      <formula>-3</formula>
      <formula>3</formula>
    </cfRule>
  </conditionalFormatting>
  <conditionalFormatting sqref="W31:W33 W65:W66 W43:W57">
    <cfRule type="cellIs" dxfId="38" priority="4" stopIfTrue="1" operator="between">
      <formula>-2</formula>
      <formula>2</formula>
    </cfRule>
    <cfRule type="cellIs" dxfId="37" priority="5" stopIfTrue="1" operator="between">
      <formula>-3</formula>
      <formula>3</formula>
    </cfRule>
    <cfRule type="cellIs" dxfId="36" priority="6" operator="notBetween">
      <formula>-3</formula>
      <formula>3</formula>
    </cfRule>
  </conditionalFormatting>
  <conditionalFormatting sqref="W58:W64">
    <cfRule type="cellIs" dxfId="35" priority="1" stopIfTrue="1" operator="between">
      <formula>-2</formula>
      <formula>2</formula>
    </cfRule>
    <cfRule type="cellIs" dxfId="34" priority="2" stopIfTrue="1" operator="between">
      <formula>-3</formula>
      <formula>3</formula>
    </cfRule>
    <cfRule type="cellIs" dxfId="3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3734-367E-4012-BBF7-55F419DF7C46}">
  <sheetPr>
    <pageSetUpPr fitToPage="1"/>
  </sheetPr>
  <dimension ref="A1:W49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193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43</v>
      </c>
      <c r="B14" s="80" t="s">
        <v>13</v>
      </c>
      <c r="C14" s="53">
        <v>30</v>
      </c>
      <c r="D14" s="53" t="s">
        <v>30</v>
      </c>
      <c r="E14" s="52" t="s">
        <v>31</v>
      </c>
      <c r="F14" s="49">
        <v>69.58</v>
      </c>
      <c r="G14" s="55">
        <v>61.56</v>
      </c>
      <c r="H14" s="55">
        <f>0.075*G14</f>
        <v>4.617</v>
      </c>
      <c r="I14" s="62">
        <v>4</v>
      </c>
      <c r="J14" s="62">
        <f>((F14-G14)/G14)*100</f>
        <v>13.027940220922671</v>
      </c>
      <c r="K14" s="94">
        <f>(F14-G14)/H14</f>
        <v>1.7370586961230228</v>
      </c>
      <c r="M14" s="50" t="s">
        <v>43</v>
      </c>
      <c r="N14" s="51" t="s">
        <v>13</v>
      </c>
      <c r="O14" s="52">
        <v>30</v>
      </c>
      <c r="P14" s="53" t="s">
        <v>30</v>
      </c>
      <c r="Q14" s="52" t="s">
        <v>31</v>
      </c>
      <c r="R14" s="92">
        <f>ROUND(F14,1)</f>
        <v>69.599999999999994</v>
      </c>
      <c r="S14" s="55">
        <v>65.27</v>
      </c>
      <c r="T14" s="55">
        <v>1.5329999999999999</v>
      </c>
      <c r="U14" s="52">
        <v>1</v>
      </c>
      <c r="V14" s="61">
        <f>((R14-S14)/S14)*100</f>
        <v>6.6339819212501903</v>
      </c>
      <c r="W14" s="95">
        <f>(R14-S14)/T14</f>
        <v>2.8245270711024126</v>
      </c>
    </row>
    <row r="15" spans="1:23" x14ac:dyDescent="0.25">
      <c r="A15" s="50" t="s">
        <v>42</v>
      </c>
      <c r="B15" s="80" t="s">
        <v>13</v>
      </c>
      <c r="C15" s="53">
        <v>31</v>
      </c>
      <c r="D15" s="53" t="s">
        <v>30</v>
      </c>
      <c r="E15" s="52" t="s">
        <v>31</v>
      </c>
      <c r="F15" s="49">
        <v>109.12</v>
      </c>
      <c r="G15" s="55">
        <v>100.36</v>
      </c>
      <c r="H15" s="55">
        <f t="shared" ref="H15:H40" si="0">0.075*G15</f>
        <v>7.5269999999999992</v>
      </c>
      <c r="I15" s="62">
        <v>4</v>
      </c>
      <c r="J15" s="62">
        <f t="shared" ref="J15:J16" si="1">((F15-G15)/G15)*100</f>
        <v>8.7285771223595106</v>
      </c>
      <c r="K15" s="94">
        <f t="shared" ref="K15:K16" si="2">(F15-G15)/H15</f>
        <v>1.1638102829812682</v>
      </c>
      <c r="M15" s="50" t="s">
        <v>42</v>
      </c>
      <c r="N15" s="51" t="s">
        <v>13</v>
      </c>
      <c r="O15" s="52">
        <v>31</v>
      </c>
      <c r="P15" s="53" t="s">
        <v>30</v>
      </c>
      <c r="Q15" s="52" t="s">
        <v>31</v>
      </c>
      <c r="R15" s="92">
        <f t="shared" ref="R15:R16" si="3">ROUND(F15,0)</f>
        <v>109</v>
      </c>
      <c r="S15" s="55">
        <v>103.8</v>
      </c>
      <c r="T15" s="55">
        <v>2.0449999999999999</v>
      </c>
      <c r="U15" s="52">
        <v>1</v>
      </c>
      <c r="V15" s="61">
        <f t="shared" ref="V15:V39" si="4">((R15-S15)/S15)*100</f>
        <v>5.0096339113680184</v>
      </c>
      <c r="W15" s="95">
        <f t="shared" ref="W15:W39" si="5">(R15-S15)/T15</f>
        <v>2.5427872860635712</v>
      </c>
    </row>
    <row r="16" spans="1:23" x14ac:dyDescent="0.25">
      <c r="A16" s="50" t="s">
        <v>41</v>
      </c>
      <c r="B16" s="80" t="s">
        <v>13</v>
      </c>
      <c r="C16" s="53">
        <v>32</v>
      </c>
      <c r="D16" s="53" t="s">
        <v>30</v>
      </c>
      <c r="E16" s="52" t="s">
        <v>31</v>
      </c>
      <c r="F16" s="70">
        <v>204.28</v>
      </c>
      <c r="G16" s="55">
        <v>182.36</v>
      </c>
      <c r="H16" s="55">
        <f t="shared" si="0"/>
        <v>13.677000000000001</v>
      </c>
      <c r="I16" s="62">
        <v>4</v>
      </c>
      <c r="J16" s="62">
        <f t="shared" si="1"/>
        <v>12.020179864005257</v>
      </c>
      <c r="K16" s="94">
        <f t="shared" si="2"/>
        <v>1.6026906485340342</v>
      </c>
      <c r="M16" s="50" t="s">
        <v>41</v>
      </c>
      <c r="N16" s="51" t="s">
        <v>13</v>
      </c>
      <c r="O16" s="52">
        <v>32</v>
      </c>
      <c r="P16" s="53" t="s">
        <v>30</v>
      </c>
      <c r="Q16" s="52" t="s">
        <v>31</v>
      </c>
      <c r="R16" s="92">
        <f t="shared" si="3"/>
        <v>204</v>
      </c>
      <c r="S16" s="55">
        <v>189.7</v>
      </c>
      <c r="T16" s="55">
        <v>8.1590000000000007</v>
      </c>
      <c r="U16" s="52">
        <v>1</v>
      </c>
      <c r="V16" s="61">
        <f t="shared" si="4"/>
        <v>7.5382182393252579</v>
      </c>
      <c r="W16" s="95">
        <f t="shared" si="5"/>
        <v>1.7526657678637101</v>
      </c>
    </row>
    <row r="17" spans="1:23" x14ac:dyDescent="0.25">
      <c r="A17" s="50" t="s">
        <v>40</v>
      </c>
      <c r="B17" s="80" t="s">
        <v>13</v>
      </c>
      <c r="C17" s="53">
        <v>33</v>
      </c>
      <c r="D17" s="53" t="s">
        <v>30</v>
      </c>
      <c r="E17" s="52" t="s">
        <v>31</v>
      </c>
      <c r="F17" s="49">
        <v>22.01</v>
      </c>
      <c r="G17" s="55"/>
      <c r="H17" s="55">
        <f t="shared" si="0"/>
        <v>0</v>
      </c>
      <c r="I17" s="62"/>
      <c r="J17" s="62"/>
      <c r="K17" s="103"/>
      <c r="M17" s="50" t="s">
        <v>40</v>
      </c>
      <c r="N17" s="51" t="s">
        <v>13</v>
      </c>
      <c r="O17" s="52">
        <v>33</v>
      </c>
      <c r="P17" s="53" t="s">
        <v>30</v>
      </c>
      <c r="Q17" s="52" t="s">
        <v>31</v>
      </c>
      <c r="R17" s="92">
        <f t="shared" ref="R17:R25" si="6">F17</f>
        <v>22.01</v>
      </c>
      <c r="S17" s="55"/>
      <c r="T17" s="55"/>
      <c r="U17" s="52"/>
      <c r="V17" s="56"/>
      <c r="W17" s="103"/>
    </row>
    <row r="18" spans="1:23" x14ac:dyDescent="0.25">
      <c r="A18" s="50" t="s">
        <v>39</v>
      </c>
      <c r="B18" s="80" t="s">
        <v>13</v>
      </c>
      <c r="C18" s="53">
        <v>34</v>
      </c>
      <c r="D18" s="53" t="s">
        <v>30</v>
      </c>
      <c r="E18" s="52" t="s">
        <v>31</v>
      </c>
      <c r="F18" s="49">
        <v>21.25</v>
      </c>
      <c r="G18" s="55"/>
      <c r="H18" s="55">
        <f t="shared" si="0"/>
        <v>0</v>
      </c>
      <c r="I18" s="62"/>
      <c r="J18" s="62"/>
      <c r="K18" s="103"/>
      <c r="M18" s="50" t="s">
        <v>39</v>
      </c>
      <c r="N18" s="51" t="s">
        <v>13</v>
      </c>
      <c r="O18" s="52">
        <v>34</v>
      </c>
      <c r="P18" s="53" t="s">
        <v>30</v>
      </c>
      <c r="Q18" s="52" t="s">
        <v>31</v>
      </c>
      <c r="R18" s="92">
        <f t="shared" si="6"/>
        <v>21.25</v>
      </c>
      <c r="S18" s="55"/>
      <c r="T18" s="55"/>
      <c r="U18" s="52"/>
      <c r="V18" s="56"/>
      <c r="W18" s="103"/>
    </row>
    <row r="19" spans="1:23" x14ac:dyDescent="0.25">
      <c r="A19" s="50" t="s">
        <v>38</v>
      </c>
      <c r="B19" s="80" t="s">
        <v>13</v>
      </c>
      <c r="C19" s="53">
        <v>35</v>
      </c>
      <c r="D19" s="53" t="s">
        <v>30</v>
      </c>
      <c r="E19" s="52" t="s">
        <v>31</v>
      </c>
      <c r="F19" s="49">
        <v>26.89</v>
      </c>
      <c r="G19" s="55"/>
      <c r="H19" s="55">
        <f t="shared" si="0"/>
        <v>0</v>
      </c>
      <c r="I19" s="62"/>
      <c r="J19" s="62"/>
      <c r="K19" s="103"/>
      <c r="M19" s="50" t="s">
        <v>38</v>
      </c>
      <c r="N19" s="51" t="s">
        <v>13</v>
      </c>
      <c r="O19" s="52">
        <v>35</v>
      </c>
      <c r="P19" s="53" t="s">
        <v>30</v>
      </c>
      <c r="Q19" s="52" t="s">
        <v>31</v>
      </c>
      <c r="R19" s="92">
        <f t="shared" si="6"/>
        <v>26.89</v>
      </c>
      <c r="S19" s="55"/>
      <c r="T19" s="55"/>
      <c r="U19" s="52"/>
      <c r="V19" s="56"/>
      <c r="W19" s="103"/>
    </row>
    <row r="20" spans="1:23" x14ac:dyDescent="0.25">
      <c r="A20" s="50" t="s">
        <v>37</v>
      </c>
      <c r="B20" s="80" t="s">
        <v>13</v>
      </c>
      <c r="C20" s="53">
        <v>36</v>
      </c>
      <c r="D20" s="53" t="s">
        <v>30</v>
      </c>
      <c r="E20" s="52" t="s">
        <v>31</v>
      </c>
      <c r="F20" s="49">
        <v>47.08</v>
      </c>
      <c r="G20" s="55"/>
      <c r="H20" s="55">
        <f t="shared" si="0"/>
        <v>0</v>
      </c>
      <c r="I20" s="62"/>
      <c r="J20" s="62"/>
      <c r="K20" s="103"/>
      <c r="M20" s="50" t="s">
        <v>37</v>
      </c>
      <c r="N20" s="51" t="s">
        <v>13</v>
      </c>
      <c r="O20" s="52">
        <v>36</v>
      </c>
      <c r="P20" s="53" t="s">
        <v>30</v>
      </c>
      <c r="Q20" s="52" t="s">
        <v>31</v>
      </c>
      <c r="R20" s="92">
        <f t="shared" si="6"/>
        <v>47.08</v>
      </c>
      <c r="S20" s="55"/>
      <c r="T20" s="55"/>
      <c r="U20" s="52"/>
      <c r="V20" s="56"/>
      <c r="W20" s="103"/>
    </row>
    <row r="21" spans="1:23" x14ac:dyDescent="0.25">
      <c r="A21" s="50" t="s">
        <v>36</v>
      </c>
      <c r="B21" s="80" t="s">
        <v>13</v>
      </c>
      <c r="C21" s="53">
        <v>37</v>
      </c>
      <c r="D21" s="53" t="s">
        <v>30</v>
      </c>
      <c r="E21" s="52" t="s">
        <v>31</v>
      </c>
      <c r="F21" s="49">
        <v>58.63</v>
      </c>
      <c r="G21" s="55"/>
      <c r="H21" s="55">
        <f t="shared" si="0"/>
        <v>0</v>
      </c>
      <c r="I21" s="62"/>
      <c r="J21" s="62"/>
      <c r="K21" s="103"/>
      <c r="M21" s="50" t="s">
        <v>36</v>
      </c>
      <c r="N21" s="51" t="s">
        <v>13</v>
      </c>
      <c r="O21" s="52">
        <v>37</v>
      </c>
      <c r="P21" s="53" t="s">
        <v>30</v>
      </c>
      <c r="Q21" s="52" t="s">
        <v>31</v>
      </c>
      <c r="R21" s="92">
        <f t="shared" si="6"/>
        <v>58.63</v>
      </c>
      <c r="S21" s="55"/>
      <c r="T21" s="55"/>
      <c r="U21" s="52"/>
      <c r="V21" s="56"/>
      <c r="W21" s="103"/>
    </row>
    <row r="22" spans="1:23" x14ac:dyDescent="0.25">
      <c r="A22" s="50" t="s">
        <v>35</v>
      </c>
      <c r="B22" s="80" t="s">
        <v>13</v>
      </c>
      <c r="C22" s="53">
        <v>38</v>
      </c>
      <c r="D22" s="53" t="s">
        <v>30</v>
      </c>
      <c r="E22" s="52" t="s">
        <v>31</v>
      </c>
      <c r="F22" s="49">
        <v>70.05</v>
      </c>
      <c r="G22" s="55"/>
      <c r="H22" s="55">
        <f t="shared" si="0"/>
        <v>0</v>
      </c>
      <c r="I22" s="62"/>
      <c r="J22" s="62"/>
      <c r="K22" s="103"/>
      <c r="M22" s="50" t="s">
        <v>35</v>
      </c>
      <c r="N22" s="51" t="s">
        <v>13</v>
      </c>
      <c r="O22" s="52">
        <v>38</v>
      </c>
      <c r="P22" s="53" t="s">
        <v>30</v>
      </c>
      <c r="Q22" s="52" t="s">
        <v>31</v>
      </c>
      <c r="R22" s="92">
        <f t="shared" si="6"/>
        <v>70.05</v>
      </c>
      <c r="S22" s="55"/>
      <c r="T22" s="55"/>
      <c r="U22" s="52"/>
      <c r="V22" s="56"/>
      <c r="W22" s="103"/>
    </row>
    <row r="23" spans="1:23" x14ac:dyDescent="0.25">
      <c r="A23" s="50" t="s">
        <v>34</v>
      </c>
      <c r="B23" s="80" t="s">
        <v>13</v>
      </c>
      <c r="C23" s="53">
        <v>39</v>
      </c>
      <c r="D23" s="53" t="s">
        <v>30</v>
      </c>
      <c r="E23" s="52" t="s">
        <v>31</v>
      </c>
      <c r="F23" s="49">
        <v>113.06</v>
      </c>
      <c r="G23" s="55"/>
      <c r="H23" s="55">
        <f t="shared" si="0"/>
        <v>0</v>
      </c>
      <c r="I23" s="62"/>
      <c r="J23" s="62"/>
      <c r="K23" s="103"/>
      <c r="M23" s="50" t="s">
        <v>34</v>
      </c>
      <c r="N23" s="51" t="s">
        <v>13</v>
      </c>
      <c r="O23" s="52">
        <v>39</v>
      </c>
      <c r="P23" s="53" t="s">
        <v>30</v>
      </c>
      <c r="Q23" s="52" t="s">
        <v>31</v>
      </c>
      <c r="R23" s="92">
        <f t="shared" si="6"/>
        <v>113.06</v>
      </c>
      <c r="S23" s="55"/>
      <c r="T23" s="55"/>
      <c r="U23" s="52"/>
      <c r="V23" s="56"/>
      <c r="W23" s="103"/>
    </row>
    <row r="24" spans="1:23" x14ac:dyDescent="0.25">
      <c r="A24" s="50" t="s">
        <v>33</v>
      </c>
      <c r="B24" s="80" t="s">
        <v>13</v>
      </c>
      <c r="C24" s="53">
        <v>40</v>
      </c>
      <c r="D24" s="53" t="s">
        <v>30</v>
      </c>
      <c r="E24" s="52" t="s">
        <v>31</v>
      </c>
      <c r="F24" s="49">
        <v>91.53</v>
      </c>
      <c r="G24" s="55"/>
      <c r="H24" s="55">
        <f t="shared" si="0"/>
        <v>0</v>
      </c>
      <c r="I24" s="62"/>
      <c r="J24" s="62"/>
      <c r="K24" s="103"/>
      <c r="M24" s="50" t="s">
        <v>33</v>
      </c>
      <c r="N24" s="51" t="s">
        <v>13</v>
      </c>
      <c r="O24" s="52">
        <v>40</v>
      </c>
      <c r="P24" s="53" t="s">
        <v>30</v>
      </c>
      <c r="Q24" s="52" t="s">
        <v>31</v>
      </c>
      <c r="R24" s="92">
        <f t="shared" si="6"/>
        <v>91.53</v>
      </c>
      <c r="S24" s="55"/>
      <c r="T24" s="55"/>
      <c r="U24" s="52"/>
      <c r="V24" s="56"/>
      <c r="W24" s="103"/>
    </row>
    <row r="25" spans="1:23" x14ac:dyDescent="0.25">
      <c r="A25" s="50" t="s">
        <v>32</v>
      </c>
      <c r="B25" s="80" t="s">
        <v>13</v>
      </c>
      <c r="C25" s="53">
        <v>41</v>
      </c>
      <c r="D25" s="53" t="s">
        <v>30</v>
      </c>
      <c r="E25" s="52" t="s">
        <v>31</v>
      </c>
      <c r="F25" s="49">
        <v>72.900000000000006</v>
      </c>
      <c r="G25" s="55"/>
      <c r="H25" s="55">
        <f t="shared" si="0"/>
        <v>0</v>
      </c>
      <c r="I25" s="62"/>
      <c r="J25" s="62"/>
      <c r="K25" s="103"/>
      <c r="M25" s="50" t="s">
        <v>32</v>
      </c>
      <c r="N25" s="51" t="s">
        <v>13</v>
      </c>
      <c r="O25" s="52">
        <v>41</v>
      </c>
      <c r="P25" s="53" t="s">
        <v>30</v>
      </c>
      <c r="Q25" s="52" t="s">
        <v>31</v>
      </c>
      <c r="R25" s="92">
        <f t="shared" si="6"/>
        <v>72.900000000000006</v>
      </c>
      <c r="S25" s="55"/>
      <c r="T25" s="55"/>
      <c r="U25" s="52"/>
      <c r="V25" s="56"/>
      <c r="W25" s="103"/>
    </row>
    <row r="26" spans="1:23" x14ac:dyDescent="0.25">
      <c r="A26" s="50" t="s">
        <v>29</v>
      </c>
      <c r="B26" s="80" t="s">
        <v>13</v>
      </c>
      <c r="C26" s="53">
        <v>42</v>
      </c>
      <c r="D26" s="53" t="s">
        <v>30</v>
      </c>
      <c r="E26" s="52" t="s">
        <v>31</v>
      </c>
      <c r="F26" s="49">
        <v>68.78</v>
      </c>
      <c r="G26" s="55">
        <v>61.56</v>
      </c>
      <c r="H26" s="55">
        <f t="shared" si="0"/>
        <v>4.617</v>
      </c>
      <c r="I26" s="62">
        <v>4</v>
      </c>
      <c r="J26" s="62">
        <f>((F26-G26)/G26)*100</f>
        <v>11.728395061728394</v>
      </c>
      <c r="K26" s="83">
        <f>(F26-G26)/H26</f>
        <v>1.5637860082304524</v>
      </c>
      <c r="M26" s="50" t="s">
        <v>29</v>
      </c>
      <c r="N26" s="51" t="s">
        <v>13</v>
      </c>
      <c r="O26" s="52">
        <v>42</v>
      </c>
      <c r="P26" s="53" t="s">
        <v>30</v>
      </c>
      <c r="Q26" s="52" t="s">
        <v>31</v>
      </c>
      <c r="R26" s="92">
        <f>ROUND(F26,1)</f>
        <v>68.8</v>
      </c>
      <c r="S26" s="55">
        <v>65.180000000000007</v>
      </c>
      <c r="T26" s="55">
        <v>1.6220000000000001</v>
      </c>
      <c r="U26" s="52">
        <v>1</v>
      </c>
      <c r="V26" s="61">
        <f t="shared" si="4"/>
        <v>5.5538508745013653</v>
      </c>
      <c r="W26" s="95">
        <f t="shared" si="5"/>
        <v>2.2318125770653454</v>
      </c>
    </row>
    <row r="27" spans="1:23" x14ac:dyDescent="0.25">
      <c r="A27" s="17" t="s">
        <v>16</v>
      </c>
      <c r="B27" s="79" t="s">
        <v>13</v>
      </c>
      <c r="C27" s="20">
        <v>43</v>
      </c>
      <c r="D27" s="20" t="s">
        <v>28</v>
      </c>
      <c r="E27" s="19" t="s">
        <v>24</v>
      </c>
      <c r="F27" s="47">
        <v>137.4</v>
      </c>
      <c r="G27" s="35">
        <v>124.99</v>
      </c>
      <c r="H27" s="35">
        <f t="shared" si="0"/>
        <v>9.37425</v>
      </c>
      <c r="I27" s="61">
        <v>4</v>
      </c>
      <c r="J27" s="61">
        <f>((F27-G27)/G27)*100</f>
        <v>9.9287943035442936</v>
      </c>
      <c r="K27" s="83">
        <f t="shared" ref="K27:K49" si="7">(F27-G27)/H27</f>
        <v>1.3238392404725723</v>
      </c>
      <c r="M27" s="17" t="s">
        <v>25</v>
      </c>
      <c r="N27" s="79" t="s">
        <v>13</v>
      </c>
      <c r="O27" s="20">
        <v>43</v>
      </c>
      <c r="P27" s="20" t="s">
        <v>28</v>
      </c>
      <c r="Q27" s="19" t="s">
        <v>24</v>
      </c>
      <c r="R27" s="89">
        <f t="shared" ref="R27:R30" si="8">ROUND(F27,0)</f>
        <v>137</v>
      </c>
      <c r="S27" s="35">
        <v>126.8</v>
      </c>
      <c r="T27" s="35">
        <v>2.8809999999999998</v>
      </c>
      <c r="U27" s="19">
        <v>1</v>
      </c>
      <c r="V27" s="61">
        <f t="shared" si="4"/>
        <v>8.0441640378548929</v>
      </c>
      <c r="W27" s="95">
        <f t="shared" si="5"/>
        <v>3.5404373481430071</v>
      </c>
    </row>
    <row r="28" spans="1:23" x14ac:dyDescent="0.25">
      <c r="A28" s="17" t="s">
        <v>12</v>
      </c>
      <c r="B28" s="79" t="s">
        <v>13</v>
      </c>
      <c r="C28" s="20">
        <v>44</v>
      </c>
      <c r="D28" s="20" t="s">
        <v>28</v>
      </c>
      <c r="E28" s="19" t="s">
        <v>24</v>
      </c>
      <c r="F28" s="47">
        <v>190.7</v>
      </c>
      <c r="G28" s="35">
        <v>177.4</v>
      </c>
      <c r="H28" s="35">
        <f t="shared" si="0"/>
        <v>13.305</v>
      </c>
      <c r="I28" s="61">
        <v>4</v>
      </c>
      <c r="J28" s="61">
        <f t="shared" ref="J28:J49" si="9">((F28-G28)/G28)*100</f>
        <v>7.4971815107102486</v>
      </c>
      <c r="K28" s="83">
        <f t="shared" si="7"/>
        <v>0.99962420142803332</v>
      </c>
      <c r="M28" s="17" t="s">
        <v>20</v>
      </c>
      <c r="N28" s="79" t="s">
        <v>13</v>
      </c>
      <c r="O28" s="20">
        <v>44</v>
      </c>
      <c r="P28" s="20" t="s">
        <v>28</v>
      </c>
      <c r="Q28" s="19" t="s">
        <v>24</v>
      </c>
      <c r="R28" s="89">
        <f t="shared" si="8"/>
        <v>191</v>
      </c>
      <c r="S28" s="35">
        <v>178.3</v>
      </c>
      <c r="T28" s="35">
        <v>3.996</v>
      </c>
      <c r="U28" s="19">
        <v>1</v>
      </c>
      <c r="V28" s="61">
        <f t="shared" si="4"/>
        <v>7.1228266965787936</v>
      </c>
      <c r="W28" s="95">
        <f t="shared" si="5"/>
        <v>3.1781781781781753</v>
      </c>
    </row>
    <row r="29" spans="1:23" x14ac:dyDescent="0.25">
      <c r="A29" s="17" t="s">
        <v>27</v>
      </c>
      <c r="B29" s="79" t="s">
        <v>13</v>
      </c>
      <c r="C29" s="20">
        <v>45</v>
      </c>
      <c r="D29" s="20" t="s">
        <v>28</v>
      </c>
      <c r="E29" s="19" t="s">
        <v>24</v>
      </c>
      <c r="F29" s="47">
        <v>112.8</v>
      </c>
      <c r="G29" s="35">
        <v>104.15</v>
      </c>
      <c r="H29" s="35">
        <f t="shared" si="0"/>
        <v>7.8112500000000002</v>
      </c>
      <c r="I29" s="61">
        <v>4</v>
      </c>
      <c r="J29" s="61">
        <f t="shared" si="9"/>
        <v>8.3053288526164106</v>
      </c>
      <c r="K29" s="83">
        <f t="shared" si="7"/>
        <v>1.1073771803488548</v>
      </c>
      <c r="M29" s="17" t="s">
        <v>17</v>
      </c>
      <c r="N29" s="79" t="s">
        <v>13</v>
      </c>
      <c r="O29" s="20">
        <v>45</v>
      </c>
      <c r="P29" s="20" t="s">
        <v>28</v>
      </c>
      <c r="Q29" s="19" t="s">
        <v>24</v>
      </c>
      <c r="R29" s="89">
        <f t="shared" si="8"/>
        <v>113</v>
      </c>
      <c r="S29" s="35">
        <v>105.6</v>
      </c>
      <c r="T29" s="35">
        <v>1.27</v>
      </c>
      <c r="U29" s="19">
        <v>1</v>
      </c>
      <c r="V29" s="61">
        <f t="shared" si="4"/>
        <v>7.007575757575764</v>
      </c>
      <c r="W29" s="95">
        <f t="shared" si="5"/>
        <v>5.8267716535433118</v>
      </c>
    </row>
    <row r="30" spans="1:23" x14ac:dyDescent="0.25">
      <c r="A30" s="17" t="s">
        <v>16</v>
      </c>
      <c r="B30" s="79" t="s">
        <v>13</v>
      </c>
      <c r="C30" s="20">
        <v>46</v>
      </c>
      <c r="D30" s="20" t="s">
        <v>26</v>
      </c>
      <c r="E30" s="19" t="s">
        <v>24</v>
      </c>
      <c r="F30" s="47">
        <v>101.2</v>
      </c>
      <c r="G30" s="35">
        <v>103.73</v>
      </c>
      <c r="H30" s="35">
        <f t="shared" si="0"/>
        <v>7.7797499999999999</v>
      </c>
      <c r="I30" s="61">
        <v>4</v>
      </c>
      <c r="J30" s="61">
        <f t="shared" si="9"/>
        <v>-2.4390243902439037</v>
      </c>
      <c r="K30" s="83">
        <f t="shared" si="7"/>
        <v>-0.32520325203252048</v>
      </c>
      <c r="M30" s="17" t="s">
        <v>22</v>
      </c>
      <c r="N30" s="79" t="s">
        <v>13</v>
      </c>
      <c r="O30" s="20">
        <v>46</v>
      </c>
      <c r="P30" s="20" t="s">
        <v>26</v>
      </c>
      <c r="Q30" s="19" t="s">
        <v>24</v>
      </c>
      <c r="R30" s="89">
        <f t="shared" si="8"/>
        <v>101</v>
      </c>
      <c r="S30" s="35" t="s">
        <v>95</v>
      </c>
      <c r="T30" s="35">
        <v>6.2910000000000004</v>
      </c>
      <c r="U30" s="19">
        <v>1</v>
      </c>
      <c r="V30" s="61">
        <f t="shared" si="4"/>
        <v>0</v>
      </c>
      <c r="W30" s="95">
        <f t="shared" si="5"/>
        <v>0</v>
      </c>
    </row>
    <row r="31" spans="1:23" x14ac:dyDescent="0.25">
      <c r="A31" s="17" t="s">
        <v>12</v>
      </c>
      <c r="B31" s="79" t="s">
        <v>13</v>
      </c>
      <c r="C31" s="20">
        <v>47</v>
      </c>
      <c r="D31" s="20" t="s">
        <v>26</v>
      </c>
      <c r="E31" s="19" t="s">
        <v>24</v>
      </c>
      <c r="F31" s="47">
        <v>75.5</v>
      </c>
      <c r="G31" s="35">
        <v>76.290000000000006</v>
      </c>
      <c r="H31" s="35">
        <f t="shared" si="0"/>
        <v>5.7217500000000001</v>
      </c>
      <c r="I31" s="61">
        <v>4</v>
      </c>
      <c r="J31" s="61">
        <f t="shared" si="9"/>
        <v>-1.035522348931716</v>
      </c>
      <c r="K31" s="83">
        <f t="shared" si="7"/>
        <v>-0.13806964652422882</v>
      </c>
      <c r="M31" s="17" t="s">
        <v>16</v>
      </c>
      <c r="N31" s="79" t="s">
        <v>13</v>
      </c>
      <c r="O31" s="20">
        <v>47</v>
      </c>
      <c r="P31" s="20" t="s">
        <v>26</v>
      </c>
      <c r="Q31" s="19" t="s">
        <v>24</v>
      </c>
      <c r="R31" s="89">
        <f t="shared" ref="R31:R49" si="10">F31</f>
        <v>75.5</v>
      </c>
      <c r="S31" s="35">
        <v>71.95</v>
      </c>
      <c r="T31" s="35">
        <v>6.899</v>
      </c>
      <c r="U31" s="19">
        <v>1</v>
      </c>
      <c r="V31" s="61">
        <f t="shared" si="4"/>
        <v>4.9339819318971472</v>
      </c>
      <c r="W31" s="95">
        <f t="shared" si="5"/>
        <v>0.5145673285983472</v>
      </c>
    </row>
    <row r="32" spans="1:23" x14ac:dyDescent="0.25">
      <c r="A32" s="17" t="s">
        <v>21</v>
      </c>
      <c r="B32" s="79" t="s">
        <v>13</v>
      </c>
      <c r="C32" s="20">
        <v>48</v>
      </c>
      <c r="D32" s="20" t="s">
        <v>26</v>
      </c>
      <c r="E32" s="19" t="s">
        <v>24</v>
      </c>
      <c r="F32" s="47">
        <v>53</v>
      </c>
      <c r="G32" s="35">
        <v>58.74</v>
      </c>
      <c r="H32" s="35">
        <f t="shared" si="0"/>
        <v>4.4055</v>
      </c>
      <c r="I32" s="61">
        <v>4</v>
      </c>
      <c r="J32" s="61">
        <f t="shared" si="9"/>
        <v>-9.7718760640108986</v>
      </c>
      <c r="K32" s="83">
        <f t="shared" si="7"/>
        <v>-1.3029168085347864</v>
      </c>
      <c r="M32" s="17" t="s">
        <v>27</v>
      </c>
      <c r="N32" s="79" t="s">
        <v>13</v>
      </c>
      <c r="O32" s="20">
        <v>48</v>
      </c>
      <c r="P32" s="20" t="s">
        <v>26</v>
      </c>
      <c r="Q32" s="19" t="s">
        <v>24</v>
      </c>
      <c r="R32" s="89">
        <f t="shared" si="10"/>
        <v>53</v>
      </c>
      <c r="S32" s="35">
        <v>57.27</v>
      </c>
      <c r="T32" s="35">
        <v>6.63</v>
      </c>
      <c r="U32" s="19">
        <v>1</v>
      </c>
      <c r="V32" s="61">
        <f t="shared" si="4"/>
        <v>-7.4559105989174128</v>
      </c>
      <c r="W32" s="95">
        <f t="shared" si="5"/>
        <v>-0.64404223227752688</v>
      </c>
    </row>
    <row r="33" spans="1:23" x14ac:dyDescent="0.25">
      <c r="A33" s="17" t="s">
        <v>20</v>
      </c>
      <c r="B33" s="79" t="s">
        <v>13</v>
      </c>
      <c r="C33" s="20">
        <v>49</v>
      </c>
      <c r="D33" s="20" t="s">
        <v>26</v>
      </c>
      <c r="E33" s="19" t="s">
        <v>24</v>
      </c>
      <c r="F33" s="47">
        <v>56.9</v>
      </c>
      <c r="G33" s="35">
        <v>59.84</v>
      </c>
      <c r="H33" s="35">
        <f t="shared" si="0"/>
        <v>4.4880000000000004</v>
      </c>
      <c r="I33" s="61">
        <v>4</v>
      </c>
      <c r="J33" s="61">
        <f t="shared" si="9"/>
        <v>-4.9131016042780828</v>
      </c>
      <c r="K33" s="83">
        <f t="shared" si="7"/>
        <v>-0.65508021390374438</v>
      </c>
      <c r="M33" s="17" t="s">
        <v>25</v>
      </c>
      <c r="N33" s="79" t="s">
        <v>13</v>
      </c>
      <c r="O33" s="20">
        <v>49</v>
      </c>
      <c r="P33" s="20" t="s">
        <v>26</v>
      </c>
      <c r="Q33" s="19" t="s">
        <v>24</v>
      </c>
      <c r="R33" s="89">
        <f t="shared" si="10"/>
        <v>56.9</v>
      </c>
      <c r="S33" s="35">
        <v>57.3</v>
      </c>
      <c r="T33" s="35">
        <v>5.7729999999999997</v>
      </c>
      <c r="U33" s="19">
        <v>1</v>
      </c>
      <c r="V33" s="61">
        <f t="shared" si="4"/>
        <v>-0.69808027923210925</v>
      </c>
      <c r="W33" s="95">
        <f t="shared" si="5"/>
        <v>-6.9288065130780979E-2</v>
      </c>
    </row>
    <row r="34" spans="1:23" x14ac:dyDescent="0.25">
      <c r="A34" s="17" t="s">
        <v>19</v>
      </c>
      <c r="B34" s="79" t="s">
        <v>13</v>
      </c>
      <c r="C34" s="20">
        <v>50</v>
      </c>
      <c r="D34" s="20" t="s">
        <v>26</v>
      </c>
      <c r="E34" s="19" t="s">
        <v>24</v>
      </c>
      <c r="F34" s="47">
        <v>90.1</v>
      </c>
      <c r="G34" s="35">
        <v>92.55</v>
      </c>
      <c r="H34" s="35">
        <f t="shared" si="0"/>
        <v>6.9412499999999993</v>
      </c>
      <c r="I34" s="19">
        <v>4</v>
      </c>
      <c r="J34" s="61">
        <f t="shared" si="9"/>
        <v>-2.6472177201512728</v>
      </c>
      <c r="K34" s="83">
        <f t="shared" si="7"/>
        <v>-0.3529623626868364</v>
      </c>
      <c r="M34" s="17" t="s">
        <v>20</v>
      </c>
      <c r="N34" s="79" t="s">
        <v>13</v>
      </c>
      <c r="O34" s="20">
        <v>50</v>
      </c>
      <c r="P34" s="20" t="s">
        <v>26</v>
      </c>
      <c r="Q34" s="19" t="s">
        <v>24</v>
      </c>
      <c r="R34" s="89">
        <f t="shared" si="10"/>
        <v>90.1</v>
      </c>
      <c r="S34" s="35">
        <v>92.93</v>
      </c>
      <c r="T34" s="35">
        <v>6.3570000000000002</v>
      </c>
      <c r="U34" s="19">
        <v>1</v>
      </c>
      <c r="V34" s="61">
        <f t="shared" si="4"/>
        <v>-3.045302916173477</v>
      </c>
      <c r="W34" s="95">
        <f t="shared" si="5"/>
        <v>-0.44517854333805451</v>
      </c>
    </row>
    <row r="35" spans="1:23" x14ac:dyDescent="0.25">
      <c r="A35" s="17" t="s">
        <v>22</v>
      </c>
      <c r="B35" s="79" t="s">
        <v>13</v>
      </c>
      <c r="C35" s="20">
        <v>51</v>
      </c>
      <c r="D35" s="20" t="s">
        <v>23</v>
      </c>
      <c r="E35" s="19" t="s">
        <v>24</v>
      </c>
      <c r="F35" s="47">
        <v>123.2</v>
      </c>
      <c r="G35" s="35">
        <v>129</v>
      </c>
      <c r="H35" s="35">
        <f t="shared" si="0"/>
        <v>9.6749999999999989</v>
      </c>
      <c r="I35" s="19">
        <v>4</v>
      </c>
      <c r="J35" s="61">
        <f t="shared" si="9"/>
        <v>-4.4961240310077502</v>
      </c>
      <c r="K35" s="83">
        <f t="shared" si="7"/>
        <v>-0.59948320413436673</v>
      </c>
      <c r="M35" s="17" t="s">
        <v>12</v>
      </c>
      <c r="N35" s="79" t="s">
        <v>13</v>
      </c>
      <c r="O35" s="20">
        <v>51</v>
      </c>
      <c r="P35" s="20" t="s">
        <v>23</v>
      </c>
      <c r="Q35" s="19" t="s">
        <v>24</v>
      </c>
      <c r="R35" s="89">
        <f t="shared" ref="R35:R38" si="11">ROUND(F35,0)</f>
        <v>123</v>
      </c>
      <c r="S35" s="35">
        <v>124.7</v>
      </c>
      <c r="T35" s="35">
        <v>3.73</v>
      </c>
      <c r="U35" s="19">
        <v>1</v>
      </c>
      <c r="V35" s="61">
        <f t="shared" si="4"/>
        <v>-1.3632718524458722</v>
      </c>
      <c r="W35" s="95">
        <f t="shared" si="5"/>
        <v>-0.45576407506702488</v>
      </c>
    </row>
    <row r="36" spans="1:23" x14ac:dyDescent="0.25">
      <c r="A36" s="17" t="s">
        <v>16</v>
      </c>
      <c r="B36" s="79" t="s">
        <v>13</v>
      </c>
      <c r="C36" s="20">
        <v>52</v>
      </c>
      <c r="D36" s="20" t="s">
        <v>23</v>
      </c>
      <c r="E36" s="19" t="s">
        <v>24</v>
      </c>
      <c r="F36" s="47">
        <v>230.3</v>
      </c>
      <c r="G36" s="35">
        <v>240.33</v>
      </c>
      <c r="H36" s="35">
        <f t="shared" si="0"/>
        <v>18.024750000000001</v>
      </c>
      <c r="I36" s="19">
        <v>4</v>
      </c>
      <c r="J36" s="61">
        <f t="shared" si="9"/>
        <v>-4.1734282028876963</v>
      </c>
      <c r="K36" s="83">
        <f t="shared" si="7"/>
        <v>-0.5564570937183595</v>
      </c>
      <c r="M36" s="17" t="s">
        <v>27</v>
      </c>
      <c r="N36" s="79" t="s">
        <v>13</v>
      </c>
      <c r="O36" s="20">
        <v>52</v>
      </c>
      <c r="P36" s="20" t="s">
        <v>23</v>
      </c>
      <c r="Q36" s="19" t="s">
        <v>24</v>
      </c>
      <c r="R36" s="89">
        <f t="shared" si="11"/>
        <v>230</v>
      </c>
      <c r="S36" s="35">
        <v>229.4</v>
      </c>
      <c r="T36" s="35">
        <v>11.3</v>
      </c>
      <c r="U36" s="19">
        <v>1</v>
      </c>
      <c r="V36" s="61">
        <f t="shared" si="4"/>
        <v>0.26155187445509775</v>
      </c>
      <c r="W36" s="95">
        <f t="shared" si="5"/>
        <v>5.3097345132742856E-2</v>
      </c>
    </row>
    <row r="37" spans="1:23" x14ac:dyDescent="0.25">
      <c r="A37" s="17" t="s">
        <v>12</v>
      </c>
      <c r="B37" s="79" t="s">
        <v>13</v>
      </c>
      <c r="C37" s="20">
        <v>53</v>
      </c>
      <c r="D37" s="20" t="s">
        <v>23</v>
      </c>
      <c r="E37" s="19" t="s">
        <v>24</v>
      </c>
      <c r="F37" s="47">
        <v>188.7</v>
      </c>
      <c r="G37" s="35">
        <v>195.05</v>
      </c>
      <c r="H37" s="35">
        <f t="shared" si="0"/>
        <v>14.62875</v>
      </c>
      <c r="I37" s="19">
        <v>4</v>
      </c>
      <c r="J37" s="61">
        <f t="shared" si="9"/>
        <v>-3.2555754934632262</v>
      </c>
      <c r="K37" s="83">
        <f t="shared" si="7"/>
        <v>-0.43407673246176348</v>
      </c>
      <c r="M37" s="17" t="s">
        <v>21</v>
      </c>
      <c r="N37" s="79" t="s">
        <v>13</v>
      </c>
      <c r="O37" s="20">
        <v>53</v>
      </c>
      <c r="P37" s="20" t="s">
        <v>23</v>
      </c>
      <c r="Q37" s="19" t="s">
        <v>24</v>
      </c>
      <c r="R37" s="89">
        <f t="shared" si="11"/>
        <v>189</v>
      </c>
      <c r="S37" s="35">
        <v>187.4</v>
      </c>
      <c r="T37" s="35">
        <v>6.8689999999999998</v>
      </c>
      <c r="U37" s="19">
        <v>1</v>
      </c>
      <c r="V37" s="61">
        <f t="shared" si="4"/>
        <v>0.85378868729989021</v>
      </c>
      <c r="W37" s="95">
        <f t="shared" si="5"/>
        <v>0.23293055757752137</v>
      </c>
    </row>
    <row r="38" spans="1:23" x14ac:dyDescent="0.25">
      <c r="A38" s="17" t="s">
        <v>21</v>
      </c>
      <c r="B38" s="79" t="s">
        <v>13</v>
      </c>
      <c r="C38" s="20">
        <v>54</v>
      </c>
      <c r="D38" s="20" t="s">
        <v>23</v>
      </c>
      <c r="E38" s="19" t="s">
        <v>24</v>
      </c>
      <c r="F38" s="47">
        <v>120.2</v>
      </c>
      <c r="G38" s="35">
        <v>125.34</v>
      </c>
      <c r="H38" s="35">
        <f t="shared" si="0"/>
        <v>9.4004999999999992</v>
      </c>
      <c r="I38" s="19">
        <v>4</v>
      </c>
      <c r="J38" s="61">
        <f t="shared" si="9"/>
        <v>-4.1008456996968246</v>
      </c>
      <c r="K38" s="83">
        <f t="shared" si="7"/>
        <v>-0.54677942662624335</v>
      </c>
      <c r="M38" s="17" t="s">
        <v>25</v>
      </c>
      <c r="N38" s="79" t="s">
        <v>13</v>
      </c>
      <c r="O38" s="20">
        <v>54</v>
      </c>
      <c r="P38" s="20" t="s">
        <v>23</v>
      </c>
      <c r="Q38" s="19" t="s">
        <v>24</v>
      </c>
      <c r="R38" s="89">
        <f t="shared" si="11"/>
        <v>120</v>
      </c>
      <c r="S38" s="35">
        <v>119.2</v>
      </c>
      <c r="T38" s="35">
        <v>6.4969999999999999</v>
      </c>
      <c r="U38" s="19">
        <v>1</v>
      </c>
      <c r="V38" s="61">
        <f t="shared" si="4"/>
        <v>0.67114093959731302</v>
      </c>
      <c r="W38" s="95">
        <f t="shared" si="5"/>
        <v>0.12313375404032587</v>
      </c>
    </row>
    <row r="39" spans="1:23" x14ac:dyDescent="0.25">
      <c r="A39" s="17" t="s">
        <v>25</v>
      </c>
      <c r="B39" s="79" t="s">
        <v>13</v>
      </c>
      <c r="C39" s="20">
        <v>55</v>
      </c>
      <c r="D39" s="20" t="s">
        <v>23</v>
      </c>
      <c r="E39" s="19" t="s">
        <v>24</v>
      </c>
      <c r="F39" s="47">
        <v>86.3</v>
      </c>
      <c r="G39" s="35">
        <v>88.45</v>
      </c>
      <c r="H39" s="35">
        <f t="shared" si="0"/>
        <v>6.63375</v>
      </c>
      <c r="I39" s="19">
        <v>4</v>
      </c>
      <c r="J39" s="61">
        <f t="shared" si="9"/>
        <v>-2.4307518371961625</v>
      </c>
      <c r="K39" s="83">
        <f t="shared" si="7"/>
        <v>-0.3241002449594883</v>
      </c>
      <c r="M39" s="17" t="s">
        <v>20</v>
      </c>
      <c r="N39" s="79" t="s">
        <v>13</v>
      </c>
      <c r="O39" s="20">
        <v>55</v>
      </c>
      <c r="P39" s="20" t="s">
        <v>23</v>
      </c>
      <c r="Q39" s="19" t="s">
        <v>24</v>
      </c>
      <c r="R39" s="89">
        <f t="shared" si="10"/>
        <v>86.3</v>
      </c>
      <c r="S39" s="35">
        <v>85.48</v>
      </c>
      <c r="T39" s="35">
        <v>2.859</v>
      </c>
      <c r="U39" s="19">
        <v>1</v>
      </c>
      <c r="V39" s="61">
        <f t="shared" si="4"/>
        <v>0.95928872250818109</v>
      </c>
      <c r="W39" s="95">
        <f t="shared" si="5"/>
        <v>0.28681357117873146</v>
      </c>
    </row>
    <row r="40" spans="1:23" x14ac:dyDescent="0.25">
      <c r="A40" s="17" t="s">
        <v>17</v>
      </c>
      <c r="B40" s="79" t="s">
        <v>13</v>
      </c>
      <c r="C40" s="20">
        <v>56</v>
      </c>
      <c r="D40" s="20" t="s">
        <v>23</v>
      </c>
      <c r="E40" s="19" t="s">
        <v>24</v>
      </c>
      <c r="F40" s="47">
        <v>53.3</v>
      </c>
      <c r="G40" s="35">
        <v>56.52</v>
      </c>
      <c r="H40" s="35">
        <f t="shared" si="0"/>
        <v>4.2389999999999999</v>
      </c>
      <c r="I40" s="19">
        <v>4</v>
      </c>
      <c r="J40" s="61">
        <f t="shared" si="9"/>
        <v>-5.6970983722576181</v>
      </c>
      <c r="K40" s="83">
        <f t="shared" si="7"/>
        <v>-0.7596131163010158</v>
      </c>
      <c r="M40" s="17" t="s">
        <v>19</v>
      </c>
      <c r="N40" s="79" t="s">
        <v>13</v>
      </c>
      <c r="O40" s="20">
        <v>56</v>
      </c>
      <c r="P40" s="20" t="s">
        <v>23</v>
      </c>
      <c r="Q40" s="19" t="s">
        <v>24</v>
      </c>
      <c r="R40" s="89">
        <f t="shared" si="10"/>
        <v>53.3</v>
      </c>
      <c r="S40" s="35">
        <v>51.94</v>
      </c>
      <c r="T40" s="35">
        <v>4.6479999999999997</v>
      </c>
      <c r="U40" s="19">
        <v>1</v>
      </c>
      <c r="V40" s="61">
        <f>((R40-S40)/S40)*100</f>
        <v>2.6184058529071996</v>
      </c>
      <c r="W40" s="95">
        <f>(R40-S40)/T40</f>
        <v>0.29259896729776236</v>
      </c>
    </row>
    <row r="41" spans="1:23" x14ac:dyDescent="0.25">
      <c r="A41" s="17" t="s">
        <v>22</v>
      </c>
      <c r="B41" s="79" t="s">
        <v>13</v>
      </c>
      <c r="C41" s="20">
        <v>57</v>
      </c>
      <c r="D41" s="20" t="s">
        <v>18</v>
      </c>
      <c r="E41" s="19" t="s">
        <v>15</v>
      </c>
      <c r="F41" s="47">
        <v>12.92</v>
      </c>
      <c r="G41" s="35">
        <v>12.93</v>
      </c>
      <c r="H41" s="19" t="s">
        <v>94</v>
      </c>
      <c r="I41" s="19">
        <v>4</v>
      </c>
      <c r="J41" s="35">
        <f>((F41-G41))</f>
        <v>-9.9999999999997868E-3</v>
      </c>
      <c r="K41" s="83">
        <f t="shared" si="7"/>
        <v>-6.666666666666525E-2</v>
      </c>
      <c r="M41" s="17" t="s">
        <v>22</v>
      </c>
      <c r="N41" s="79" t="s">
        <v>13</v>
      </c>
      <c r="O41" s="20">
        <v>57</v>
      </c>
      <c r="P41" s="20" t="s">
        <v>18</v>
      </c>
      <c r="Q41" s="19" t="s">
        <v>15</v>
      </c>
      <c r="R41" s="35">
        <f t="shared" si="10"/>
        <v>12.92</v>
      </c>
      <c r="S41" s="35">
        <v>12.91500000053485</v>
      </c>
      <c r="T41" s="35">
        <v>6.8558910440451662E-2</v>
      </c>
      <c r="U41" s="19" t="s">
        <v>76</v>
      </c>
      <c r="V41" s="35">
        <f>S41-R41</f>
        <v>-4.9999994651503954E-3</v>
      </c>
      <c r="W41" s="95">
        <f t="shared" ref="W41:W47" si="12">(R41-S41)/T41</f>
        <v>7.2929972676465657E-2</v>
      </c>
    </row>
    <row r="42" spans="1:23" x14ac:dyDescent="0.25">
      <c r="A42" s="17" t="s">
        <v>16</v>
      </c>
      <c r="B42" s="79" t="s">
        <v>13</v>
      </c>
      <c r="C42" s="20">
        <v>58</v>
      </c>
      <c r="D42" s="20" t="s">
        <v>18</v>
      </c>
      <c r="E42" s="19" t="s">
        <v>15</v>
      </c>
      <c r="F42" s="47">
        <v>12.06</v>
      </c>
      <c r="G42" s="35">
        <v>12.06</v>
      </c>
      <c r="H42" s="19" t="s">
        <v>94</v>
      </c>
      <c r="I42" s="19">
        <v>4</v>
      </c>
      <c r="J42" s="35">
        <f t="shared" ref="J42:J47" si="13">((F42-G42))</f>
        <v>0</v>
      </c>
      <c r="K42" s="83">
        <f t="shared" si="7"/>
        <v>0</v>
      </c>
      <c r="M42" s="17" t="s">
        <v>16</v>
      </c>
      <c r="N42" s="79" t="s">
        <v>13</v>
      </c>
      <c r="O42" s="20">
        <v>58</v>
      </c>
      <c r="P42" s="20" t="s">
        <v>18</v>
      </c>
      <c r="Q42" s="19" t="s">
        <v>15</v>
      </c>
      <c r="R42" s="35">
        <f t="shared" si="10"/>
        <v>12.06</v>
      </c>
      <c r="S42" s="35">
        <v>12.052500000265804</v>
      </c>
      <c r="T42" s="35">
        <v>6.8686136992674354E-2</v>
      </c>
      <c r="U42" s="19" t="s">
        <v>76</v>
      </c>
      <c r="V42" s="35">
        <f t="shared" ref="V42:V47" si="14">S42-R42</f>
        <v>-7.4999997341969049E-3</v>
      </c>
      <c r="W42" s="95">
        <f t="shared" si="12"/>
        <v>0.10919233578381049</v>
      </c>
    </row>
    <row r="43" spans="1:23" x14ac:dyDescent="0.25">
      <c r="A43" s="17" t="s">
        <v>12</v>
      </c>
      <c r="B43" s="79" t="s">
        <v>13</v>
      </c>
      <c r="C43" s="20">
        <v>59</v>
      </c>
      <c r="D43" s="20" t="s">
        <v>18</v>
      </c>
      <c r="E43" s="19" t="s">
        <v>15</v>
      </c>
      <c r="F43" s="48">
        <v>7.96</v>
      </c>
      <c r="G43" s="35">
        <v>7.92</v>
      </c>
      <c r="H43" s="19" t="s">
        <v>94</v>
      </c>
      <c r="I43" s="61">
        <v>4</v>
      </c>
      <c r="J43" s="35">
        <f t="shared" si="13"/>
        <v>4.0000000000000036E-2</v>
      </c>
      <c r="K43" s="83">
        <f t="shared" si="7"/>
        <v>0.26666666666666694</v>
      </c>
      <c r="M43" s="17" t="s">
        <v>12</v>
      </c>
      <c r="N43" s="79" t="s">
        <v>13</v>
      </c>
      <c r="O43" s="20">
        <v>59</v>
      </c>
      <c r="P43" s="20" t="s">
        <v>18</v>
      </c>
      <c r="Q43" s="19" t="s">
        <v>15</v>
      </c>
      <c r="R43" s="35">
        <f t="shared" si="10"/>
        <v>7.96</v>
      </c>
      <c r="S43" s="35">
        <v>7.9155597813592111</v>
      </c>
      <c r="T43" s="84">
        <v>4.3701952445839201E-2</v>
      </c>
      <c r="U43" s="19" t="s">
        <v>76</v>
      </c>
      <c r="V43" s="35">
        <f t="shared" si="14"/>
        <v>-4.4440218640788842E-2</v>
      </c>
      <c r="W43" s="95">
        <f t="shared" si="12"/>
        <v>1.0168932085097249</v>
      </c>
    </row>
    <row r="44" spans="1:23" x14ac:dyDescent="0.25">
      <c r="A44" s="17" t="s">
        <v>21</v>
      </c>
      <c r="B44" s="79" t="s">
        <v>13</v>
      </c>
      <c r="C44" s="20">
        <v>60</v>
      </c>
      <c r="D44" s="20" t="s">
        <v>18</v>
      </c>
      <c r="E44" s="19" t="s">
        <v>15</v>
      </c>
      <c r="F44" s="48">
        <v>5.52</v>
      </c>
      <c r="G44" s="35">
        <v>5.51</v>
      </c>
      <c r="H44" s="19" t="s">
        <v>94</v>
      </c>
      <c r="I44" s="61">
        <v>4</v>
      </c>
      <c r="J44" s="35">
        <f t="shared" si="13"/>
        <v>9.9999999999997868E-3</v>
      </c>
      <c r="K44" s="83">
        <f t="shared" si="7"/>
        <v>6.666666666666525E-2</v>
      </c>
      <c r="M44" s="17" t="s">
        <v>21</v>
      </c>
      <c r="N44" s="79" t="s">
        <v>13</v>
      </c>
      <c r="O44" s="20">
        <v>61</v>
      </c>
      <c r="P44" s="20" t="s">
        <v>18</v>
      </c>
      <c r="Q44" s="19" t="s">
        <v>15</v>
      </c>
      <c r="R44" s="35">
        <f t="shared" si="10"/>
        <v>5.52</v>
      </c>
      <c r="S44" s="35">
        <v>5.4888888969374996</v>
      </c>
      <c r="T44" s="84">
        <v>3.1478412445673939E-2</v>
      </c>
      <c r="U44" s="19" t="s">
        <v>76</v>
      </c>
      <c r="V44" s="35">
        <f t="shared" si="14"/>
        <v>-3.1111103062499978E-2</v>
      </c>
      <c r="W44" s="95">
        <f t="shared" si="12"/>
        <v>0.9883313879374358</v>
      </c>
    </row>
    <row r="45" spans="1:23" x14ac:dyDescent="0.25">
      <c r="A45" s="17" t="s">
        <v>20</v>
      </c>
      <c r="B45" s="79" t="s">
        <v>13</v>
      </c>
      <c r="C45" s="20">
        <v>61</v>
      </c>
      <c r="D45" s="20" t="s">
        <v>18</v>
      </c>
      <c r="E45" s="19" t="s">
        <v>15</v>
      </c>
      <c r="F45" s="48">
        <v>16.38</v>
      </c>
      <c r="G45" s="35">
        <v>16.399999999999999</v>
      </c>
      <c r="H45" s="19" t="s">
        <v>94</v>
      </c>
      <c r="I45" s="61">
        <v>4</v>
      </c>
      <c r="J45" s="35">
        <f t="shared" si="13"/>
        <v>-1.9999999999999574E-2</v>
      </c>
      <c r="K45" s="83">
        <f t="shared" si="7"/>
        <v>-0.1333333333333305</v>
      </c>
      <c r="M45" s="17" t="s">
        <v>20</v>
      </c>
      <c r="N45" s="79" t="s">
        <v>13</v>
      </c>
      <c r="O45" s="20">
        <v>63</v>
      </c>
      <c r="P45" s="20" t="s">
        <v>18</v>
      </c>
      <c r="Q45" s="19" t="s">
        <v>15</v>
      </c>
      <c r="R45" s="35">
        <f t="shared" si="10"/>
        <v>16.38</v>
      </c>
      <c r="S45" s="35">
        <v>16.417221666225021</v>
      </c>
      <c r="T45" s="84">
        <v>6.8585168139837144E-2</v>
      </c>
      <c r="U45" s="19" t="s">
        <v>76</v>
      </c>
      <c r="V45" s="35">
        <f t="shared" si="14"/>
        <v>3.7221666225022432E-2</v>
      </c>
      <c r="W45" s="95">
        <f t="shared" si="12"/>
        <v>-0.54270722423734241</v>
      </c>
    </row>
    <row r="46" spans="1:23" x14ac:dyDescent="0.25">
      <c r="A46" s="17" t="s">
        <v>19</v>
      </c>
      <c r="B46" s="79" t="s">
        <v>13</v>
      </c>
      <c r="C46" s="20">
        <v>62</v>
      </c>
      <c r="D46" s="20" t="s">
        <v>18</v>
      </c>
      <c r="E46" s="19" t="s">
        <v>15</v>
      </c>
      <c r="F46" s="48">
        <v>20.89</v>
      </c>
      <c r="G46" s="35">
        <v>20.94</v>
      </c>
      <c r="H46" s="19" t="s">
        <v>94</v>
      </c>
      <c r="I46" s="61">
        <v>4</v>
      </c>
      <c r="J46" s="35">
        <f t="shared" si="13"/>
        <v>-5.0000000000000711E-2</v>
      </c>
      <c r="K46" s="83">
        <f t="shared" si="7"/>
        <v>-0.33333333333333809</v>
      </c>
      <c r="M46" s="17" t="s">
        <v>19</v>
      </c>
      <c r="N46" s="79" t="s">
        <v>13</v>
      </c>
      <c r="O46" s="20">
        <v>64</v>
      </c>
      <c r="P46" s="20" t="s">
        <v>18</v>
      </c>
      <c r="Q46" s="19" t="s">
        <v>15</v>
      </c>
      <c r="R46" s="35">
        <f t="shared" si="10"/>
        <v>20.89</v>
      </c>
      <c r="S46" s="35">
        <v>20.943459289312514</v>
      </c>
      <c r="T46" s="84">
        <v>8.5967415154817997E-2</v>
      </c>
      <c r="U46" s="19" t="s">
        <v>76</v>
      </c>
      <c r="V46" s="35">
        <f t="shared" si="14"/>
        <v>5.3459289312513647E-2</v>
      </c>
      <c r="W46" s="95">
        <f t="shared" si="12"/>
        <v>-0.62185526011500125</v>
      </c>
    </row>
    <row r="47" spans="1:23" x14ac:dyDescent="0.25">
      <c r="A47" s="17" t="s">
        <v>17</v>
      </c>
      <c r="B47" s="79" t="s">
        <v>13</v>
      </c>
      <c r="C47" s="20">
        <v>63</v>
      </c>
      <c r="D47" s="20" t="s">
        <v>18</v>
      </c>
      <c r="E47" s="19" t="s">
        <v>15</v>
      </c>
      <c r="F47" s="48">
        <v>15.84</v>
      </c>
      <c r="G47" s="35">
        <v>15.86</v>
      </c>
      <c r="H47" s="19" t="s">
        <v>94</v>
      </c>
      <c r="I47" s="61">
        <v>4</v>
      </c>
      <c r="J47" s="35">
        <f t="shared" si="13"/>
        <v>-1.9999999999999574E-2</v>
      </c>
      <c r="K47" s="83">
        <f t="shared" si="7"/>
        <v>-0.1333333333333305</v>
      </c>
      <c r="M47" s="17" t="s">
        <v>17</v>
      </c>
      <c r="N47" s="79" t="s">
        <v>13</v>
      </c>
      <c r="O47" s="20">
        <v>65</v>
      </c>
      <c r="P47" s="20" t="s">
        <v>18</v>
      </c>
      <c r="Q47" s="19" t="s">
        <v>15</v>
      </c>
      <c r="R47" s="35">
        <f t="shared" si="10"/>
        <v>15.84</v>
      </c>
      <c r="S47" s="35">
        <v>15.877874048225475</v>
      </c>
      <c r="T47" s="84">
        <v>5.5964632695632982E-2</v>
      </c>
      <c r="U47" s="19" t="s">
        <v>76</v>
      </c>
      <c r="V47" s="35">
        <f t="shared" si="14"/>
        <v>3.7874048225475576E-2</v>
      </c>
      <c r="W47" s="95">
        <f t="shared" si="12"/>
        <v>-0.67674969710702582</v>
      </c>
    </row>
    <row r="48" spans="1:23" x14ac:dyDescent="0.25">
      <c r="A48" s="59" t="s">
        <v>16</v>
      </c>
      <c r="B48" s="81" t="s">
        <v>13</v>
      </c>
      <c r="C48" s="20">
        <v>64</v>
      </c>
      <c r="D48" s="60" t="s">
        <v>14</v>
      </c>
      <c r="E48" s="47" t="s">
        <v>15</v>
      </c>
      <c r="F48" s="47">
        <v>4.24</v>
      </c>
      <c r="G48" s="35">
        <v>4.3899999999999997</v>
      </c>
      <c r="H48" s="35">
        <f t="shared" ref="H48:H49" si="15">0.075*G48</f>
        <v>0.32924999999999999</v>
      </c>
      <c r="I48" s="61">
        <v>4</v>
      </c>
      <c r="J48" s="61">
        <f t="shared" si="9"/>
        <v>-3.416856492027323</v>
      </c>
      <c r="K48" s="83">
        <f t="shared" si="7"/>
        <v>-0.45558086560364303</v>
      </c>
      <c r="M48" s="59" t="s">
        <v>25</v>
      </c>
      <c r="N48" s="81" t="s">
        <v>13</v>
      </c>
      <c r="O48" s="60">
        <v>66</v>
      </c>
      <c r="P48" s="60" t="s">
        <v>14</v>
      </c>
      <c r="Q48" s="47" t="s">
        <v>15</v>
      </c>
      <c r="R48" s="35">
        <f t="shared" si="10"/>
        <v>4.24</v>
      </c>
      <c r="S48" s="48">
        <v>4.3949999999999996</v>
      </c>
      <c r="T48" s="84">
        <v>0.10349999999999999</v>
      </c>
      <c r="U48" s="90">
        <v>1</v>
      </c>
      <c r="V48" s="61">
        <f>((R48-S48)/S48)*100</f>
        <v>-3.5267349260523182</v>
      </c>
      <c r="W48" s="83">
        <f>(R48-S48)/T48</f>
        <v>-1.4975845410627959</v>
      </c>
    </row>
    <row r="49" spans="1:23" ht="15.75" thickBot="1" x14ac:dyDescent="0.3">
      <c r="A49" s="77" t="s">
        <v>12</v>
      </c>
      <c r="B49" s="82" t="s">
        <v>13</v>
      </c>
      <c r="C49" s="93">
        <v>65</v>
      </c>
      <c r="D49" s="76" t="s">
        <v>14</v>
      </c>
      <c r="E49" s="72" t="s">
        <v>15</v>
      </c>
      <c r="F49" s="72">
        <v>3.52</v>
      </c>
      <c r="G49" s="73">
        <v>3.64</v>
      </c>
      <c r="H49" s="73">
        <f t="shared" si="15"/>
        <v>0.27300000000000002</v>
      </c>
      <c r="I49" s="74">
        <v>4</v>
      </c>
      <c r="J49" s="74">
        <f t="shared" si="9"/>
        <v>-3.2967032967032996</v>
      </c>
      <c r="K49" s="88">
        <f t="shared" si="7"/>
        <v>-0.43956043956043994</v>
      </c>
      <c r="M49" s="77" t="s">
        <v>20</v>
      </c>
      <c r="N49" s="82" t="s">
        <v>13</v>
      </c>
      <c r="O49" s="76">
        <v>66</v>
      </c>
      <c r="P49" s="76" t="s">
        <v>14</v>
      </c>
      <c r="Q49" s="72" t="s">
        <v>15</v>
      </c>
      <c r="R49" s="73">
        <f t="shared" si="10"/>
        <v>3.52</v>
      </c>
      <c r="S49" s="75">
        <v>3.67</v>
      </c>
      <c r="T49" s="73">
        <v>8.4510000000000002E-2</v>
      </c>
      <c r="U49" s="91">
        <v>1</v>
      </c>
      <c r="V49" s="74">
        <f>((R49-S49)/S49)*100</f>
        <v>-4.087193460490461</v>
      </c>
      <c r="W49" s="88">
        <f>(R49-S49)/T49</f>
        <v>-1.7749378771742979</v>
      </c>
    </row>
  </sheetData>
  <sheetProtection algorithmName="SHA-512" hashValue="DqG9uvz8+/MOhuAAzjot9LlB1EgdOwLqfloWqLIjycnjCqbu8eWh3XhjY3TlMMvpvgwoFkcD7ChjoWk27RNAmw==" saltValue="H1NVls0Uk6c1lP606ssiLA==" spinCount="100000" sheet="1" objects="1" scenarios="1" selectLockedCells="1" selectUnlockedCells="1"/>
  <mergeCells count="3">
    <mergeCell ref="A2:K2"/>
    <mergeCell ref="A8:K8"/>
    <mergeCell ref="M8:W8"/>
  </mergeCells>
  <conditionalFormatting sqref="K14:K16 K26:K49">
    <cfRule type="cellIs" dxfId="188" priority="13" stopIfTrue="1" operator="between">
      <formula>-2</formula>
      <formula>2</formula>
    </cfRule>
    <cfRule type="cellIs" dxfId="187" priority="14" stopIfTrue="1" operator="between">
      <formula>-3</formula>
      <formula>3</formula>
    </cfRule>
    <cfRule type="cellIs" dxfId="186" priority="15" operator="notBetween">
      <formula>-3</formula>
      <formula>3</formula>
    </cfRule>
  </conditionalFormatting>
  <conditionalFormatting sqref="W14:W16 W48:W49 W26:W40">
    <cfRule type="cellIs" dxfId="185" priority="4" stopIfTrue="1" operator="between">
      <formula>-2</formula>
      <formula>2</formula>
    </cfRule>
    <cfRule type="cellIs" dxfId="184" priority="5" stopIfTrue="1" operator="between">
      <formula>-3</formula>
      <formula>3</formula>
    </cfRule>
    <cfRule type="cellIs" dxfId="183" priority="6" operator="notBetween">
      <formula>-3</formula>
      <formula>3</formula>
    </cfRule>
  </conditionalFormatting>
  <conditionalFormatting sqref="W41:W47">
    <cfRule type="cellIs" dxfId="182" priority="1" stopIfTrue="1" operator="between">
      <formula>-2</formula>
      <formula>2</formula>
    </cfRule>
    <cfRule type="cellIs" dxfId="181" priority="2" stopIfTrue="1" operator="between">
      <formula>-3</formula>
      <formula>3</formula>
    </cfRule>
    <cfRule type="cellIs" dxfId="18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41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807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92.64</v>
      </c>
      <c r="G14" s="55">
        <v>89.925279032094849</v>
      </c>
      <c r="H14" s="55">
        <f>G14*0.04</f>
        <v>3.5970111612837941</v>
      </c>
      <c r="I14" s="52"/>
      <c r="J14" s="56">
        <f>((F14-G14)/G14)*100</f>
        <v>3.0188629906127415</v>
      </c>
      <c r="K14" s="94">
        <f>(F14-G14)/(G14*0.04)</f>
        <v>0.75471574765318539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125.6</v>
      </c>
      <c r="G15" s="55">
        <v>123.9</v>
      </c>
      <c r="H15" s="55">
        <f>1</f>
        <v>1</v>
      </c>
      <c r="I15" s="52"/>
      <c r="J15" s="71">
        <f>F15-G15</f>
        <v>1.6999999999999886</v>
      </c>
      <c r="K15" s="94">
        <f>(F15-G15)/1</f>
        <v>1.6999999999999886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6.82</v>
      </c>
      <c r="G16" s="55">
        <v>6.4365638363163722</v>
      </c>
      <c r="H16" s="55">
        <f>((12.5-0.53*G16)/200)*G16</f>
        <v>0.29249745161948754</v>
      </c>
      <c r="I16" s="52"/>
      <c r="J16" s="56">
        <f t="shared" ref="J16:J28" si="0">((F16-G16)/G16)*100</f>
        <v>5.9571562317180025</v>
      </c>
      <c r="K16" s="94">
        <f>(F16-G16)/((12.5-0.53*G16)/2/100*G16)</f>
        <v>1.3109042884327196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6.33</v>
      </c>
      <c r="G17" s="55">
        <v>6.3034814633300567</v>
      </c>
      <c r="H17" s="55">
        <f>((12.5-0.53*G17)/200)*G17</f>
        <v>0.28867281327798261</v>
      </c>
      <c r="I17" s="52"/>
      <c r="J17" s="56">
        <f t="shared" si="0"/>
        <v>0.42069667094624846</v>
      </c>
      <c r="K17" s="94">
        <f t="shared" ref="K17:K19" si="1">(F17-G17)/((12.5-0.53*G17)/2/100*G17)</f>
        <v>9.1863644410486694E-2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14.49</v>
      </c>
      <c r="G18" s="55">
        <v>14.115524849894481</v>
      </c>
      <c r="H18" s="55">
        <f>((12.5-0.53*G18)/200)*G18</f>
        <v>0.35421299238023518</v>
      </c>
      <c r="I18" s="52"/>
      <c r="J18" s="56">
        <f t="shared" si="0"/>
        <v>2.6529311101621476</v>
      </c>
      <c r="K18" s="94">
        <f t="shared" si="1"/>
        <v>1.0572033159741741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13.9</v>
      </c>
      <c r="G19" s="55">
        <v>13.872303249622444</v>
      </c>
      <c r="H19" s="55">
        <f>((12.5-0.53*G19)/200)*G19</f>
        <v>0.35705083986026637</v>
      </c>
      <c r="I19" s="52"/>
      <c r="J19" s="56">
        <f t="shared" si="0"/>
        <v>0.19965502396518089</v>
      </c>
      <c r="K19" s="94">
        <f t="shared" si="1"/>
        <v>7.7570887071419625E-2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6.83</v>
      </c>
      <c r="G20" s="55">
        <v>8.515934401097784</v>
      </c>
      <c r="H20" s="55">
        <f>G20*0.075</f>
        <v>0.63869508008233378</v>
      </c>
      <c r="I20" s="52"/>
      <c r="J20" s="56">
        <f t="shared" si="0"/>
        <v>-19.797409440829547</v>
      </c>
      <c r="K20" s="94">
        <f>(F20-G20)/(G20*0.075)</f>
        <v>-2.6396545921106065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6.73</v>
      </c>
      <c r="G21" s="48">
        <v>6.6684089900044405</v>
      </c>
      <c r="H21" s="35">
        <f t="shared" ref="H21:H23" si="2">G21*0.075</f>
        <v>0.50013067425033297</v>
      </c>
      <c r="I21" s="19"/>
      <c r="J21" s="39">
        <f t="shared" si="0"/>
        <v>0.92362376224795517</v>
      </c>
      <c r="K21" s="94">
        <f>(F21-G21)/(G21*0.075)</f>
        <v>0.12314983496639405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14.2</v>
      </c>
      <c r="G22" s="48">
        <v>14.197542804914388</v>
      </c>
      <c r="H22" s="35">
        <f t="shared" si="2"/>
        <v>1.0648157103685791</v>
      </c>
      <c r="I22" s="61"/>
      <c r="J22" s="39">
        <f t="shared" si="0"/>
        <v>1.7307185612152776E-2</v>
      </c>
      <c r="K22" s="94">
        <f t="shared" ref="K22:K23" si="3">(F22-G22)/(G22*0.075)</f>
        <v>2.3076247482870364E-3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20.54</v>
      </c>
      <c r="G23" s="48">
        <v>19.366569604988381</v>
      </c>
      <c r="H23" s="35">
        <f t="shared" si="2"/>
        <v>1.4524927203741285</v>
      </c>
      <c r="I23" s="61"/>
      <c r="J23" s="39">
        <f t="shared" si="0"/>
        <v>6.0590513392179135</v>
      </c>
      <c r="K23" s="94">
        <f t="shared" si="3"/>
        <v>0.80787351189572187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79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79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92.13</v>
      </c>
      <c r="G26" s="35">
        <v>92.837566877706237</v>
      </c>
      <c r="H26" s="35">
        <f>G26*0.05</f>
        <v>4.6418783438853124</v>
      </c>
      <c r="I26" s="61"/>
      <c r="J26" s="39">
        <f t="shared" si="0"/>
        <v>-0.76215577540750368</v>
      </c>
      <c r="K26" s="94">
        <f>(F26-G26)/(G26*0.05)</f>
        <v>-0.15243115508150074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117.59</v>
      </c>
      <c r="G27" s="35">
        <v>118.74214067900384</v>
      </c>
      <c r="H27" s="35">
        <f t="shared" ref="H27:H28" si="4">G27*0.05</f>
        <v>5.9371070339501921</v>
      </c>
      <c r="I27" s="61"/>
      <c r="J27" s="39">
        <f t="shared" si="0"/>
        <v>-0.97028794698793797</v>
      </c>
      <c r="K27" s="94">
        <f t="shared" ref="K27:K28" si="5">(F27-G27)/(G27*0.05)</f>
        <v>-0.1940575893975876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198.37</v>
      </c>
      <c r="G28" s="35">
        <v>192.73430090326534</v>
      </c>
      <c r="H28" s="35">
        <f t="shared" si="4"/>
        <v>9.6367150451632675</v>
      </c>
      <c r="I28" s="61"/>
      <c r="J28" s="39">
        <f t="shared" si="0"/>
        <v>2.9240768614213954</v>
      </c>
      <c r="K28" s="94">
        <f t="shared" si="5"/>
        <v>0.58481537228427904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81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ht="15.75" thickBot="1" x14ac:dyDescent="0.3">
      <c r="A30" s="96" t="s">
        <v>75</v>
      </c>
      <c r="B30" s="97" t="s">
        <v>44</v>
      </c>
      <c r="C30" s="93">
        <v>24</v>
      </c>
      <c r="D30" s="93" t="s">
        <v>45</v>
      </c>
      <c r="E30" s="98" t="s">
        <v>46</v>
      </c>
      <c r="F30" s="75" t="s">
        <v>81</v>
      </c>
      <c r="G30" s="73">
        <v>0</v>
      </c>
      <c r="H30" s="73"/>
      <c r="I30" s="74"/>
      <c r="J30" s="99"/>
      <c r="K30" s="100"/>
      <c r="M30" s="96" t="s">
        <v>75</v>
      </c>
      <c r="N30" s="101" t="s">
        <v>44</v>
      </c>
      <c r="O30" s="98">
        <v>24</v>
      </c>
      <c r="P30" s="93" t="s">
        <v>45</v>
      </c>
      <c r="Q30" s="98" t="s">
        <v>46</v>
      </c>
      <c r="R30" s="73"/>
      <c r="S30" s="73"/>
      <c r="T30" s="98"/>
      <c r="U30" s="98"/>
      <c r="V30" s="99"/>
      <c r="W30" s="102"/>
    </row>
    <row r="32" spans="1:23" x14ac:dyDescent="0.25">
      <c r="W32" s="9"/>
    </row>
    <row r="33" spans="23:23" x14ac:dyDescent="0.25">
      <c r="W33" s="9"/>
    </row>
    <row r="34" spans="23:23" x14ac:dyDescent="0.25">
      <c r="W34" s="9"/>
    </row>
    <row r="35" spans="23:23" x14ac:dyDescent="0.25">
      <c r="W35" s="9"/>
    </row>
    <row r="36" spans="23:23" x14ac:dyDescent="0.25">
      <c r="W36" s="9"/>
    </row>
    <row r="37" spans="23:23" x14ac:dyDescent="0.25">
      <c r="W37" s="9"/>
    </row>
    <row r="38" spans="23:23" x14ac:dyDescent="0.25">
      <c r="W38" s="9"/>
    </row>
    <row r="39" spans="23:23" x14ac:dyDescent="0.25">
      <c r="W39" s="9"/>
    </row>
    <row r="40" spans="23:23" x14ac:dyDescent="0.25">
      <c r="W40" s="9"/>
    </row>
    <row r="41" spans="23:23" x14ac:dyDescent="0.25">
      <c r="W41" s="9"/>
    </row>
  </sheetData>
  <sheetProtection algorithmName="SHA-512" hashValue="pSeI7YAV0o+Iy9ASn7hr8DAmQIjOtKBYj9kBWzr/50eqSrzKJR5XfX+yXzLVqst5Ikq8D7Tfr/sQubffve15lw==" saltValue="76a2ZjSMas4bdROLH/An1Q==" spinCount="100000" sheet="1" objects="1" scenarios="1" selectLockedCells="1" selectUnlockedCells="1"/>
  <mergeCells count="3">
    <mergeCell ref="A2:K2"/>
    <mergeCell ref="A8:K8"/>
    <mergeCell ref="M8:W8"/>
  </mergeCells>
  <conditionalFormatting sqref="K14:K30">
    <cfRule type="cellIs" dxfId="32" priority="13" stopIfTrue="1" operator="between">
      <formula>-2</formula>
      <formula>2</formula>
    </cfRule>
    <cfRule type="cellIs" dxfId="31" priority="14" stopIfTrue="1" operator="between">
      <formula>-3</formula>
      <formula>3</formula>
    </cfRule>
    <cfRule type="cellIs" dxfId="30" priority="15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CF86-1A40-4FED-8853-93627768A6AB}">
  <sheetPr>
    <pageSetUpPr fitToPage="1"/>
  </sheetPr>
  <dimension ref="A1:W47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835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17" t="s">
        <v>16</v>
      </c>
      <c r="B14" s="79" t="s">
        <v>13</v>
      </c>
      <c r="C14" s="20">
        <v>43</v>
      </c>
      <c r="D14" s="20" t="s">
        <v>28</v>
      </c>
      <c r="E14" s="19" t="s">
        <v>24</v>
      </c>
      <c r="F14" s="47" t="s">
        <v>97</v>
      </c>
      <c r="G14" s="35">
        <v>124.99</v>
      </c>
      <c r="H14" s="35">
        <f t="shared" ref="H14:H27" si="0">0.075*G14</f>
        <v>9.37425</v>
      </c>
      <c r="I14" s="61">
        <v>4</v>
      </c>
      <c r="J14" s="61">
        <f>((F14-G14)/G14)*100</f>
        <v>-0.71205696455716505</v>
      </c>
      <c r="K14" s="83">
        <f t="shared" ref="K14:K36" si="1">(F14-G14)/H14</f>
        <v>-9.4940928607622002E-2</v>
      </c>
      <c r="M14" s="17" t="s">
        <v>25</v>
      </c>
      <c r="N14" s="79" t="s">
        <v>13</v>
      </c>
      <c r="O14" s="20">
        <v>43</v>
      </c>
      <c r="P14" s="20" t="s">
        <v>28</v>
      </c>
      <c r="Q14" s="19" t="s">
        <v>24</v>
      </c>
      <c r="R14" s="89">
        <f t="shared" ref="R14:R18" si="2">ROUND(F14,0)</f>
        <v>124</v>
      </c>
      <c r="S14" s="35">
        <v>126.8</v>
      </c>
      <c r="T14" s="35">
        <v>2.8809999999999998</v>
      </c>
      <c r="U14" s="19">
        <v>1</v>
      </c>
      <c r="V14" s="61">
        <f t="shared" ref="V14:V26" si="3">((R14-S14)/S14)*100</f>
        <v>-2.2082018927444773</v>
      </c>
      <c r="W14" s="95">
        <f t="shared" ref="W14:W26" si="4">(R14-S14)/T14</f>
        <v>-0.97188476223533404</v>
      </c>
    </row>
    <row r="15" spans="1:23" x14ac:dyDescent="0.25">
      <c r="A15" s="17" t="s">
        <v>12</v>
      </c>
      <c r="B15" s="79" t="s">
        <v>13</v>
      </c>
      <c r="C15" s="20">
        <v>44</v>
      </c>
      <c r="D15" s="20" t="s">
        <v>28</v>
      </c>
      <c r="E15" s="19" t="s">
        <v>24</v>
      </c>
      <c r="F15" s="47" t="s">
        <v>98</v>
      </c>
      <c r="G15" s="35">
        <v>177.4</v>
      </c>
      <c r="H15" s="35">
        <f t="shared" si="0"/>
        <v>13.305</v>
      </c>
      <c r="I15" s="61">
        <v>4</v>
      </c>
      <c r="J15" s="61">
        <f t="shared" ref="J15:J36" si="5">((F15-G15)/G15)*100</f>
        <v>-1.1273957158962795</v>
      </c>
      <c r="K15" s="83">
        <f t="shared" si="1"/>
        <v>-0.15031942878617061</v>
      </c>
      <c r="M15" s="17" t="s">
        <v>20</v>
      </c>
      <c r="N15" s="79" t="s">
        <v>13</v>
      </c>
      <c r="O15" s="20">
        <v>44</v>
      </c>
      <c r="P15" s="20" t="s">
        <v>28</v>
      </c>
      <c r="Q15" s="19" t="s">
        <v>24</v>
      </c>
      <c r="R15" s="89">
        <f t="shared" si="2"/>
        <v>175</v>
      </c>
      <c r="S15" s="35">
        <v>178.3</v>
      </c>
      <c r="T15" s="35">
        <v>3.996</v>
      </c>
      <c r="U15" s="19">
        <v>1</v>
      </c>
      <c r="V15" s="61">
        <f t="shared" si="3"/>
        <v>-1.8508132361189069</v>
      </c>
      <c r="W15" s="95">
        <f t="shared" si="4"/>
        <v>-0.82582582582582864</v>
      </c>
    </row>
    <row r="16" spans="1:23" x14ac:dyDescent="0.25">
      <c r="A16" s="17" t="s">
        <v>27</v>
      </c>
      <c r="B16" s="79" t="s">
        <v>13</v>
      </c>
      <c r="C16" s="20">
        <v>45</v>
      </c>
      <c r="D16" s="20" t="s">
        <v>28</v>
      </c>
      <c r="E16" s="19" t="s">
        <v>24</v>
      </c>
      <c r="F16" s="47" t="s">
        <v>99</v>
      </c>
      <c r="G16" s="35">
        <v>104.15</v>
      </c>
      <c r="H16" s="35">
        <f t="shared" si="0"/>
        <v>7.8112500000000002</v>
      </c>
      <c r="I16" s="61">
        <v>4</v>
      </c>
      <c r="J16" s="61">
        <f t="shared" si="5"/>
        <v>-4.8007681229007552E-2</v>
      </c>
      <c r="K16" s="83">
        <f t="shared" si="1"/>
        <v>-6.4010241638676737E-3</v>
      </c>
      <c r="M16" s="17" t="s">
        <v>17</v>
      </c>
      <c r="N16" s="79" t="s">
        <v>13</v>
      </c>
      <c r="O16" s="20">
        <v>45</v>
      </c>
      <c r="P16" s="20" t="s">
        <v>28</v>
      </c>
      <c r="Q16" s="19" t="s">
        <v>24</v>
      </c>
      <c r="R16" s="89">
        <f t="shared" si="2"/>
        <v>104</v>
      </c>
      <c r="S16" s="35">
        <v>105.6</v>
      </c>
      <c r="T16" s="35">
        <v>1.27</v>
      </c>
      <c r="U16" s="19">
        <v>1</v>
      </c>
      <c r="V16" s="61">
        <f t="shared" si="3"/>
        <v>-1.5151515151515098</v>
      </c>
      <c r="W16" s="95">
        <f t="shared" si="4"/>
        <v>-1.2598425196850349</v>
      </c>
    </row>
    <row r="17" spans="1:23" x14ac:dyDescent="0.25">
      <c r="A17" s="17" t="s">
        <v>16</v>
      </c>
      <c r="B17" s="79" t="s">
        <v>13</v>
      </c>
      <c r="C17" s="20">
        <v>46</v>
      </c>
      <c r="D17" s="20" t="s">
        <v>26</v>
      </c>
      <c r="E17" s="19" t="s">
        <v>24</v>
      </c>
      <c r="F17" s="47" t="s">
        <v>100</v>
      </c>
      <c r="G17" s="35">
        <v>103.73</v>
      </c>
      <c r="H17" s="35">
        <f t="shared" si="0"/>
        <v>7.7797499999999999</v>
      </c>
      <c r="I17" s="61">
        <v>4</v>
      </c>
      <c r="J17" s="61">
        <f t="shared" si="5"/>
        <v>-0.22172949002217676</v>
      </c>
      <c r="K17" s="83">
        <f t="shared" si="1"/>
        <v>-2.9563932002956903E-2</v>
      </c>
      <c r="M17" s="17" t="s">
        <v>22</v>
      </c>
      <c r="N17" s="79" t="s">
        <v>13</v>
      </c>
      <c r="O17" s="20">
        <v>46</v>
      </c>
      <c r="P17" s="20" t="s">
        <v>26</v>
      </c>
      <c r="Q17" s="19" t="s">
        <v>24</v>
      </c>
      <c r="R17" s="89">
        <f t="shared" si="2"/>
        <v>104</v>
      </c>
      <c r="S17" s="35" t="s">
        <v>95</v>
      </c>
      <c r="T17" s="35">
        <v>6.2910000000000004</v>
      </c>
      <c r="U17" s="19">
        <v>1</v>
      </c>
      <c r="V17" s="61">
        <f t="shared" ref="V17:V21" si="6">((R17-S17)/S17)*100</f>
        <v>2.9702970297029703</v>
      </c>
      <c r="W17" s="95">
        <f t="shared" ref="W17:W21" si="7">(R17-S17)/T17</f>
        <v>0.47687172150691459</v>
      </c>
    </row>
    <row r="18" spans="1:23" x14ac:dyDescent="0.25">
      <c r="A18" s="17" t="s">
        <v>12</v>
      </c>
      <c r="B18" s="79" t="s">
        <v>13</v>
      </c>
      <c r="C18" s="20">
        <v>47</v>
      </c>
      <c r="D18" s="20" t="s">
        <v>26</v>
      </c>
      <c r="E18" s="19" t="s">
        <v>24</v>
      </c>
      <c r="F18" s="47" t="s">
        <v>101</v>
      </c>
      <c r="G18" s="35">
        <v>76.290000000000006</v>
      </c>
      <c r="H18" s="35">
        <f t="shared" si="0"/>
        <v>5.7217500000000001</v>
      </c>
      <c r="I18" s="61">
        <v>4</v>
      </c>
      <c r="J18" s="61">
        <f t="shared" si="5"/>
        <v>1.5860532179840001</v>
      </c>
      <c r="K18" s="83">
        <f t="shared" si="1"/>
        <v>0.21147376239786669</v>
      </c>
      <c r="M18" s="17" t="s">
        <v>16</v>
      </c>
      <c r="N18" s="79" t="s">
        <v>13</v>
      </c>
      <c r="O18" s="20">
        <v>47</v>
      </c>
      <c r="P18" s="20" t="s">
        <v>26</v>
      </c>
      <c r="Q18" s="19" t="s">
        <v>24</v>
      </c>
      <c r="R18" s="89">
        <f t="shared" si="2"/>
        <v>78</v>
      </c>
      <c r="S18" s="35">
        <v>71.95</v>
      </c>
      <c r="T18" s="35">
        <v>6.899</v>
      </c>
      <c r="U18" s="19">
        <v>1</v>
      </c>
      <c r="V18" s="61">
        <f t="shared" si="6"/>
        <v>8.408617095204999</v>
      </c>
      <c r="W18" s="95">
        <f t="shared" si="7"/>
        <v>0.87693868676619757</v>
      </c>
    </row>
    <row r="19" spans="1:23" x14ac:dyDescent="0.25">
      <c r="A19" s="17" t="s">
        <v>21</v>
      </c>
      <c r="B19" s="79" t="s">
        <v>13</v>
      </c>
      <c r="C19" s="20">
        <v>48</v>
      </c>
      <c r="D19" s="20" t="s">
        <v>26</v>
      </c>
      <c r="E19" s="19" t="s">
        <v>24</v>
      </c>
      <c r="F19" s="47" t="s">
        <v>102</v>
      </c>
      <c r="G19" s="35">
        <v>58.74</v>
      </c>
      <c r="H19" s="35">
        <f t="shared" si="0"/>
        <v>4.4055</v>
      </c>
      <c r="I19" s="61">
        <v>4</v>
      </c>
      <c r="J19" s="61">
        <f t="shared" si="5"/>
        <v>2.6557711950970293</v>
      </c>
      <c r="K19" s="83">
        <f t="shared" si="1"/>
        <v>0.3541028260129373</v>
      </c>
      <c r="M19" s="17" t="s">
        <v>27</v>
      </c>
      <c r="N19" s="79" t="s">
        <v>13</v>
      </c>
      <c r="O19" s="20">
        <v>48</v>
      </c>
      <c r="P19" s="20" t="s">
        <v>26</v>
      </c>
      <c r="Q19" s="19" t="s">
        <v>24</v>
      </c>
      <c r="R19" s="89" t="str">
        <f t="shared" ref="R19:R36" si="8">F19</f>
        <v>60,3</v>
      </c>
      <c r="S19" s="35">
        <v>57.27</v>
      </c>
      <c r="T19" s="35">
        <v>6.63</v>
      </c>
      <c r="U19" s="19">
        <v>1</v>
      </c>
      <c r="V19" s="61">
        <f t="shared" si="6"/>
        <v>5.2907281299109377</v>
      </c>
      <c r="W19" s="95">
        <f t="shared" si="7"/>
        <v>0.45701357466063258</v>
      </c>
    </row>
    <row r="20" spans="1:23" x14ac:dyDescent="0.25">
      <c r="A20" s="17" t="s">
        <v>20</v>
      </c>
      <c r="B20" s="79" t="s">
        <v>13</v>
      </c>
      <c r="C20" s="20">
        <v>49</v>
      </c>
      <c r="D20" s="20" t="s">
        <v>26</v>
      </c>
      <c r="E20" s="19" t="s">
        <v>24</v>
      </c>
      <c r="F20" s="47" t="s">
        <v>103</v>
      </c>
      <c r="G20" s="35">
        <v>59.84</v>
      </c>
      <c r="H20" s="35">
        <f t="shared" si="0"/>
        <v>4.4880000000000004</v>
      </c>
      <c r="I20" s="61">
        <v>4</v>
      </c>
      <c r="J20" s="61">
        <f t="shared" si="5"/>
        <v>-1.0695187165775408</v>
      </c>
      <c r="K20" s="83">
        <f t="shared" si="1"/>
        <v>-0.14260249554367213</v>
      </c>
      <c r="M20" s="17" t="s">
        <v>25</v>
      </c>
      <c r="N20" s="79" t="s">
        <v>13</v>
      </c>
      <c r="O20" s="20">
        <v>49</v>
      </c>
      <c r="P20" s="20" t="s">
        <v>26</v>
      </c>
      <c r="Q20" s="19" t="s">
        <v>24</v>
      </c>
      <c r="R20" s="89" t="str">
        <f t="shared" si="8"/>
        <v>59,2</v>
      </c>
      <c r="S20" s="35">
        <v>57.3</v>
      </c>
      <c r="T20" s="35">
        <v>5.7729999999999997</v>
      </c>
      <c r="U20" s="19">
        <v>1</v>
      </c>
      <c r="V20" s="61">
        <f t="shared" si="6"/>
        <v>3.3158813263525406</v>
      </c>
      <c r="W20" s="95">
        <f t="shared" si="7"/>
        <v>0.32911830937121184</v>
      </c>
    </row>
    <row r="21" spans="1:23" x14ac:dyDescent="0.25">
      <c r="A21" s="17" t="s">
        <v>19</v>
      </c>
      <c r="B21" s="79" t="s">
        <v>13</v>
      </c>
      <c r="C21" s="20">
        <v>50</v>
      </c>
      <c r="D21" s="20" t="s">
        <v>26</v>
      </c>
      <c r="E21" s="19" t="s">
        <v>24</v>
      </c>
      <c r="F21" s="47" t="s">
        <v>104</v>
      </c>
      <c r="G21" s="35">
        <v>92.55</v>
      </c>
      <c r="H21" s="35">
        <f t="shared" si="0"/>
        <v>6.9412499999999993</v>
      </c>
      <c r="I21" s="19">
        <v>4</v>
      </c>
      <c r="J21" s="61">
        <f t="shared" si="5"/>
        <v>2.3230686115613244</v>
      </c>
      <c r="K21" s="83">
        <f t="shared" si="1"/>
        <v>0.30974248154150996</v>
      </c>
      <c r="M21" s="17" t="s">
        <v>20</v>
      </c>
      <c r="N21" s="79" t="s">
        <v>13</v>
      </c>
      <c r="O21" s="20">
        <v>50</v>
      </c>
      <c r="P21" s="20" t="s">
        <v>26</v>
      </c>
      <c r="Q21" s="19" t="s">
        <v>24</v>
      </c>
      <c r="R21" s="89" t="str">
        <f t="shared" si="8"/>
        <v>94,7</v>
      </c>
      <c r="S21" s="35">
        <v>92.93</v>
      </c>
      <c r="T21" s="35">
        <v>6.3570000000000002</v>
      </c>
      <c r="U21" s="19">
        <v>1</v>
      </c>
      <c r="V21" s="61">
        <f t="shared" si="6"/>
        <v>1.9046594210696179</v>
      </c>
      <c r="W21" s="95">
        <f t="shared" si="7"/>
        <v>0.27843322321849867</v>
      </c>
    </row>
    <row r="22" spans="1:23" x14ac:dyDescent="0.25">
      <c r="A22" s="17" t="s">
        <v>22</v>
      </c>
      <c r="B22" s="79" t="s">
        <v>13</v>
      </c>
      <c r="C22" s="20">
        <v>51</v>
      </c>
      <c r="D22" s="20" t="s">
        <v>23</v>
      </c>
      <c r="E22" s="19" t="s">
        <v>24</v>
      </c>
      <c r="F22" s="47" t="s">
        <v>105</v>
      </c>
      <c r="G22" s="35">
        <v>129</v>
      </c>
      <c r="H22" s="35">
        <f t="shared" si="0"/>
        <v>9.6749999999999989</v>
      </c>
      <c r="I22" s="19">
        <v>4</v>
      </c>
      <c r="J22" s="61">
        <f t="shared" si="5"/>
        <v>-4.3410852713178256</v>
      </c>
      <c r="K22" s="83">
        <f t="shared" si="1"/>
        <v>-0.57881136950904344</v>
      </c>
      <c r="M22" s="17" t="s">
        <v>12</v>
      </c>
      <c r="N22" s="79" t="s">
        <v>13</v>
      </c>
      <c r="O22" s="20">
        <v>51</v>
      </c>
      <c r="P22" s="20" t="s">
        <v>23</v>
      </c>
      <c r="Q22" s="19" t="s">
        <v>24</v>
      </c>
      <c r="R22" s="89">
        <f t="shared" ref="R22:R25" si="9">ROUND(F22,0)</f>
        <v>123</v>
      </c>
      <c r="S22" s="35">
        <v>124.7</v>
      </c>
      <c r="T22" s="35">
        <v>3.73</v>
      </c>
      <c r="U22" s="19">
        <v>1</v>
      </c>
      <c r="V22" s="61">
        <f t="shared" si="3"/>
        <v>-1.3632718524458722</v>
      </c>
      <c r="W22" s="95">
        <f t="shared" si="4"/>
        <v>-0.45576407506702488</v>
      </c>
    </row>
    <row r="23" spans="1:23" x14ac:dyDescent="0.25">
      <c r="A23" s="17" t="s">
        <v>16</v>
      </c>
      <c r="B23" s="79" t="s">
        <v>13</v>
      </c>
      <c r="C23" s="20">
        <v>52</v>
      </c>
      <c r="D23" s="20" t="s">
        <v>23</v>
      </c>
      <c r="E23" s="19" t="s">
        <v>24</v>
      </c>
      <c r="F23" s="47" t="s">
        <v>106</v>
      </c>
      <c r="G23" s="35">
        <v>240.33</v>
      </c>
      <c r="H23" s="35">
        <f t="shared" si="0"/>
        <v>18.024750000000001</v>
      </c>
      <c r="I23" s="19">
        <v>4</v>
      </c>
      <c r="J23" s="61">
        <f t="shared" si="5"/>
        <v>-5.50493072025965</v>
      </c>
      <c r="K23" s="83">
        <f t="shared" si="1"/>
        <v>-0.73399076270128671</v>
      </c>
      <c r="M23" s="17" t="s">
        <v>27</v>
      </c>
      <c r="N23" s="79" t="s">
        <v>13</v>
      </c>
      <c r="O23" s="20">
        <v>52</v>
      </c>
      <c r="P23" s="20" t="s">
        <v>23</v>
      </c>
      <c r="Q23" s="19" t="s">
        <v>24</v>
      </c>
      <c r="R23" s="89">
        <f t="shared" si="9"/>
        <v>227</v>
      </c>
      <c r="S23" s="35">
        <v>229.4</v>
      </c>
      <c r="T23" s="35">
        <v>11.3</v>
      </c>
      <c r="U23" s="19">
        <v>1</v>
      </c>
      <c r="V23" s="61">
        <f t="shared" si="3"/>
        <v>-1.0462074978204035</v>
      </c>
      <c r="W23" s="95">
        <f t="shared" si="4"/>
        <v>-0.21238938053097395</v>
      </c>
    </row>
    <row r="24" spans="1:23" x14ac:dyDescent="0.25">
      <c r="A24" s="17" t="s">
        <v>12</v>
      </c>
      <c r="B24" s="79" t="s">
        <v>13</v>
      </c>
      <c r="C24" s="20">
        <v>53</v>
      </c>
      <c r="D24" s="20" t="s">
        <v>23</v>
      </c>
      <c r="E24" s="19" t="s">
        <v>24</v>
      </c>
      <c r="F24" s="47" t="s">
        <v>107</v>
      </c>
      <c r="G24" s="35">
        <v>195.05</v>
      </c>
      <c r="H24" s="35">
        <f t="shared" si="0"/>
        <v>14.62875</v>
      </c>
      <c r="I24" s="19">
        <v>4</v>
      </c>
      <c r="J24" s="61">
        <f t="shared" si="5"/>
        <v>-5.1012560881825255</v>
      </c>
      <c r="K24" s="83">
        <f t="shared" si="1"/>
        <v>-0.68016747842433678</v>
      </c>
      <c r="M24" s="17" t="s">
        <v>21</v>
      </c>
      <c r="N24" s="79" t="s">
        <v>13</v>
      </c>
      <c r="O24" s="20">
        <v>53</v>
      </c>
      <c r="P24" s="20" t="s">
        <v>23</v>
      </c>
      <c r="Q24" s="19" t="s">
        <v>24</v>
      </c>
      <c r="R24" s="89">
        <f t="shared" si="9"/>
        <v>185</v>
      </c>
      <c r="S24" s="35">
        <v>187.4</v>
      </c>
      <c r="T24" s="35">
        <v>6.8689999999999998</v>
      </c>
      <c r="U24" s="19">
        <v>1</v>
      </c>
      <c r="V24" s="61">
        <f t="shared" si="3"/>
        <v>-1.2806830309498429</v>
      </c>
      <c r="W24" s="95">
        <f t="shared" si="4"/>
        <v>-0.34939583636628413</v>
      </c>
    </row>
    <row r="25" spans="1:23" x14ac:dyDescent="0.25">
      <c r="A25" s="17" t="s">
        <v>21</v>
      </c>
      <c r="B25" s="79" t="s">
        <v>13</v>
      </c>
      <c r="C25" s="20">
        <v>54</v>
      </c>
      <c r="D25" s="20" t="s">
        <v>23</v>
      </c>
      <c r="E25" s="19" t="s">
        <v>24</v>
      </c>
      <c r="F25" s="47" t="s">
        <v>108</v>
      </c>
      <c r="G25" s="35">
        <v>125.34</v>
      </c>
      <c r="H25" s="35">
        <f t="shared" si="0"/>
        <v>9.4004999999999992</v>
      </c>
      <c r="I25" s="19">
        <v>4</v>
      </c>
      <c r="J25" s="61">
        <f t="shared" si="5"/>
        <v>-7.4517312908887856</v>
      </c>
      <c r="K25" s="83">
        <f t="shared" si="1"/>
        <v>-0.99356417211850478</v>
      </c>
      <c r="M25" s="17" t="s">
        <v>25</v>
      </c>
      <c r="N25" s="79" t="s">
        <v>13</v>
      </c>
      <c r="O25" s="20">
        <v>54</v>
      </c>
      <c r="P25" s="20" t="s">
        <v>23</v>
      </c>
      <c r="Q25" s="19" t="s">
        <v>24</v>
      </c>
      <c r="R25" s="89">
        <f t="shared" si="9"/>
        <v>116</v>
      </c>
      <c r="S25" s="35">
        <v>119.2</v>
      </c>
      <c r="T25" s="35">
        <v>6.4969999999999999</v>
      </c>
      <c r="U25" s="19">
        <v>1</v>
      </c>
      <c r="V25" s="61">
        <f t="shared" si="3"/>
        <v>-2.6845637583892641</v>
      </c>
      <c r="W25" s="95">
        <f t="shared" si="4"/>
        <v>-0.49253501616130568</v>
      </c>
    </row>
    <row r="26" spans="1:23" x14ac:dyDescent="0.25">
      <c r="A26" s="17" t="s">
        <v>25</v>
      </c>
      <c r="B26" s="79" t="s">
        <v>13</v>
      </c>
      <c r="C26" s="20">
        <v>55</v>
      </c>
      <c r="D26" s="20" t="s">
        <v>23</v>
      </c>
      <c r="E26" s="19" t="s">
        <v>24</v>
      </c>
      <c r="F26" s="47" t="s">
        <v>109</v>
      </c>
      <c r="G26" s="35">
        <v>88.45</v>
      </c>
      <c r="H26" s="35">
        <f t="shared" si="0"/>
        <v>6.63375</v>
      </c>
      <c r="I26" s="19">
        <v>4</v>
      </c>
      <c r="J26" s="61">
        <f t="shared" si="5"/>
        <v>-6.6139061616732704</v>
      </c>
      <c r="K26" s="83">
        <f t="shared" si="1"/>
        <v>-0.88185415488976948</v>
      </c>
      <c r="M26" s="17" t="s">
        <v>20</v>
      </c>
      <c r="N26" s="79" t="s">
        <v>13</v>
      </c>
      <c r="O26" s="20">
        <v>55</v>
      </c>
      <c r="P26" s="20" t="s">
        <v>23</v>
      </c>
      <c r="Q26" s="19" t="s">
        <v>24</v>
      </c>
      <c r="R26" s="89" t="str">
        <f t="shared" si="8"/>
        <v>82,6</v>
      </c>
      <c r="S26" s="35">
        <v>85.48</v>
      </c>
      <c r="T26" s="35">
        <v>2.859</v>
      </c>
      <c r="U26" s="19">
        <v>1</v>
      </c>
      <c r="V26" s="61">
        <f t="shared" si="3"/>
        <v>-3.3692091717360899</v>
      </c>
      <c r="W26" s="95">
        <f t="shared" si="4"/>
        <v>-1.0073452256033613</v>
      </c>
    </row>
    <row r="27" spans="1:23" x14ac:dyDescent="0.25">
      <c r="A27" s="17" t="s">
        <v>17</v>
      </c>
      <c r="B27" s="79" t="s">
        <v>13</v>
      </c>
      <c r="C27" s="20">
        <v>56</v>
      </c>
      <c r="D27" s="20" t="s">
        <v>23</v>
      </c>
      <c r="E27" s="19" t="s">
        <v>24</v>
      </c>
      <c r="F27" s="47" t="s">
        <v>110</v>
      </c>
      <c r="G27" s="35">
        <v>56.52</v>
      </c>
      <c r="H27" s="35">
        <f t="shared" si="0"/>
        <v>4.2389999999999999</v>
      </c>
      <c r="I27" s="19">
        <v>4</v>
      </c>
      <c r="J27" s="61">
        <f t="shared" si="5"/>
        <v>-16.489738145789101</v>
      </c>
      <c r="K27" s="83">
        <f t="shared" si="1"/>
        <v>-2.1986317527718802</v>
      </c>
      <c r="M27" s="17" t="s">
        <v>19</v>
      </c>
      <c r="N27" s="79" t="s">
        <v>13</v>
      </c>
      <c r="O27" s="20">
        <v>56</v>
      </c>
      <c r="P27" s="20" t="s">
        <v>23</v>
      </c>
      <c r="Q27" s="19" t="s">
        <v>24</v>
      </c>
      <c r="R27" s="89" t="str">
        <f t="shared" si="8"/>
        <v>47,2</v>
      </c>
      <c r="S27" s="35">
        <v>51.94</v>
      </c>
      <c r="T27" s="35">
        <v>4.6479999999999997</v>
      </c>
      <c r="U27" s="19">
        <v>1</v>
      </c>
      <c r="V27" s="61">
        <f>((R27-S27)/S27)*100</f>
        <v>-9.1259145167500879</v>
      </c>
      <c r="W27" s="95">
        <f>(R27-S27)/T27</f>
        <v>-1.0197934595524947</v>
      </c>
    </row>
    <row r="28" spans="1:23" x14ac:dyDescent="0.25">
      <c r="A28" s="17" t="s">
        <v>22</v>
      </c>
      <c r="B28" s="79" t="s">
        <v>13</v>
      </c>
      <c r="C28" s="20">
        <v>57</v>
      </c>
      <c r="D28" s="20" t="s">
        <v>18</v>
      </c>
      <c r="E28" s="19" t="s">
        <v>15</v>
      </c>
      <c r="F28" s="47" t="s">
        <v>111</v>
      </c>
      <c r="G28" s="35">
        <v>12.93</v>
      </c>
      <c r="H28" s="19">
        <v>0.15</v>
      </c>
      <c r="I28" s="19">
        <v>4</v>
      </c>
      <c r="J28" s="35">
        <f>((F28-G28))</f>
        <v>-8.0000000000000071E-2</v>
      </c>
      <c r="K28" s="83">
        <f>(F28-G28)/H28</f>
        <v>-0.53333333333333388</v>
      </c>
      <c r="M28" s="17" t="s">
        <v>22</v>
      </c>
      <c r="N28" s="79" t="s">
        <v>13</v>
      </c>
      <c r="O28" s="20">
        <v>57</v>
      </c>
      <c r="P28" s="20" t="s">
        <v>18</v>
      </c>
      <c r="Q28" s="19" t="s">
        <v>15</v>
      </c>
      <c r="R28" s="35" t="str">
        <f t="shared" si="8"/>
        <v>12,85</v>
      </c>
      <c r="S28" s="35">
        <v>12.91500000053485</v>
      </c>
      <c r="T28" s="35">
        <v>6.8558910440451662E-2</v>
      </c>
      <c r="U28" s="19" t="s">
        <v>76</v>
      </c>
      <c r="V28" s="35">
        <f>S28-R28</f>
        <v>6.5000000534849889E-2</v>
      </c>
      <c r="W28" s="95">
        <f t="shared" ref="W28:W34" si="10">(R28-S28)/T28</f>
        <v>-0.94808975401245699</v>
      </c>
    </row>
    <row r="29" spans="1:23" x14ac:dyDescent="0.25">
      <c r="A29" s="17" t="s">
        <v>16</v>
      </c>
      <c r="B29" s="79" t="s">
        <v>13</v>
      </c>
      <c r="C29" s="20">
        <v>58</v>
      </c>
      <c r="D29" s="20" t="s">
        <v>18</v>
      </c>
      <c r="E29" s="19" t="s">
        <v>15</v>
      </c>
      <c r="F29" s="47" t="s">
        <v>112</v>
      </c>
      <c r="G29" s="35">
        <v>12.06</v>
      </c>
      <c r="H29" s="19">
        <v>0.15</v>
      </c>
      <c r="I29" s="19">
        <v>4</v>
      </c>
      <c r="J29" s="35">
        <f t="shared" ref="J29:J34" si="11">((F29-G29))</f>
        <v>-3.0000000000001137E-2</v>
      </c>
      <c r="K29" s="83">
        <f t="shared" si="1"/>
        <v>-0.20000000000000759</v>
      </c>
      <c r="M29" s="17" t="s">
        <v>16</v>
      </c>
      <c r="N29" s="79" t="s">
        <v>13</v>
      </c>
      <c r="O29" s="20">
        <v>58</v>
      </c>
      <c r="P29" s="20" t="s">
        <v>18</v>
      </c>
      <c r="Q29" s="19" t="s">
        <v>15</v>
      </c>
      <c r="R29" s="35" t="str">
        <f t="shared" si="8"/>
        <v>12,03</v>
      </c>
      <c r="S29" s="35">
        <v>12.052500000265804</v>
      </c>
      <c r="T29" s="35">
        <v>6.8686136992674354E-2</v>
      </c>
      <c r="U29" s="19" t="s">
        <v>76</v>
      </c>
      <c r="V29" s="35">
        <f t="shared" ref="V29:V34" si="12">S29-R29</f>
        <v>2.2500000265804232E-2</v>
      </c>
      <c r="W29" s="95">
        <f t="shared" si="10"/>
        <v>-0.32757702283073431</v>
      </c>
    </row>
    <row r="30" spans="1:23" x14ac:dyDescent="0.25">
      <c r="A30" s="17" t="s">
        <v>12</v>
      </c>
      <c r="B30" s="79" t="s">
        <v>13</v>
      </c>
      <c r="C30" s="20">
        <v>59</v>
      </c>
      <c r="D30" s="20" t="s">
        <v>18</v>
      </c>
      <c r="E30" s="19" t="s">
        <v>15</v>
      </c>
      <c r="F30" s="48">
        <v>7.9</v>
      </c>
      <c r="G30" s="35">
        <v>7.92</v>
      </c>
      <c r="H30" s="19">
        <v>0.15</v>
      </c>
      <c r="I30" s="61">
        <v>4</v>
      </c>
      <c r="J30" s="35">
        <f t="shared" si="11"/>
        <v>-1.9999999999999574E-2</v>
      </c>
      <c r="K30" s="83">
        <f t="shared" si="1"/>
        <v>-0.1333333333333305</v>
      </c>
      <c r="M30" s="17" t="s">
        <v>12</v>
      </c>
      <c r="N30" s="79" t="s">
        <v>13</v>
      </c>
      <c r="O30" s="20">
        <v>59</v>
      </c>
      <c r="P30" s="20" t="s">
        <v>18</v>
      </c>
      <c r="Q30" s="19" t="s">
        <v>15</v>
      </c>
      <c r="R30" s="35">
        <f t="shared" si="8"/>
        <v>7.9</v>
      </c>
      <c r="S30" s="35">
        <v>7.9155597813592111</v>
      </c>
      <c r="T30" s="84">
        <v>4.3701952445839201E-2</v>
      </c>
      <c r="U30" s="19" t="s">
        <v>76</v>
      </c>
      <c r="V30" s="35">
        <f t="shared" si="12"/>
        <v>1.5559781359210767E-2</v>
      </c>
      <c r="W30" s="95">
        <f t="shared" si="10"/>
        <v>-0.35604316256795049</v>
      </c>
    </row>
    <row r="31" spans="1:23" x14ac:dyDescent="0.25">
      <c r="A31" s="17" t="s">
        <v>21</v>
      </c>
      <c r="B31" s="79" t="s">
        <v>13</v>
      </c>
      <c r="C31" s="20">
        <v>60</v>
      </c>
      <c r="D31" s="20" t="s">
        <v>18</v>
      </c>
      <c r="E31" s="19" t="s">
        <v>15</v>
      </c>
      <c r="F31" s="48">
        <v>5.45</v>
      </c>
      <c r="G31" s="35">
        <v>5.51</v>
      </c>
      <c r="H31" s="19">
        <v>0.15</v>
      </c>
      <c r="I31" s="61">
        <v>4</v>
      </c>
      <c r="J31" s="35">
        <f t="shared" si="11"/>
        <v>-5.9999999999999609E-2</v>
      </c>
      <c r="K31" s="83">
        <f t="shared" si="1"/>
        <v>-0.39999999999999741</v>
      </c>
      <c r="M31" s="17" t="s">
        <v>21</v>
      </c>
      <c r="N31" s="79" t="s">
        <v>13</v>
      </c>
      <c r="O31" s="20">
        <v>61</v>
      </c>
      <c r="P31" s="20" t="s">
        <v>18</v>
      </c>
      <c r="Q31" s="19" t="s">
        <v>15</v>
      </c>
      <c r="R31" s="35">
        <f t="shared" si="8"/>
        <v>5.45</v>
      </c>
      <c r="S31" s="35">
        <v>5.4888888969374996</v>
      </c>
      <c r="T31" s="84">
        <v>3.1478412445673939E-2</v>
      </c>
      <c r="U31" s="19" t="s">
        <v>76</v>
      </c>
      <c r="V31" s="35">
        <f t="shared" si="12"/>
        <v>3.8888896937499418E-2</v>
      </c>
      <c r="W31" s="95">
        <f t="shared" si="10"/>
        <v>-1.2354148102168316</v>
      </c>
    </row>
    <row r="32" spans="1:23" x14ac:dyDescent="0.25">
      <c r="A32" s="17" t="s">
        <v>20</v>
      </c>
      <c r="B32" s="79" t="s">
        <v>13</v>
      </c>
      <c r="C32" s="20">
        <v>61</v>
      </c>
      <c r="D32" s="20" t="s">
        <v>18</v>
      </c>
      <c r="E32" s="19" t="s">
        <v>15</v>
      </c>
      <c r="F32" s="48">
        <v>16.399999999999999</v>
      </c>
      <c r="G32" s="35">
        <v>16.399999999999999</v>
      </c>
      <c r="H32" s="19">
        <v>0.15</v>
      </c>
      <c r="I32" s="61">
        <v>4</v>
      </c>
      <c r="J32" s="35">
        <f t="shared" si="11"/>
        <v>0</v>
      </c>
      <c r="K32" s="83">
        <f t="shared" si="1"/>
        <v>0</v>
      </c>
      <c r="M32" s="17" t="s">
        <v>20</v>
      </c>
      <c r="N32" s="79" t="s">
        <v>13</v>
      </c>
      <c r="O32" s="20">
        <v>63</v>
      </c>
      <c r="P32" s="20" t="s">
        <v>18</v>
      </c>
      <c r="Q32" s="19" t="s">
        <v>15</v>
      </c>
      <c r="R32" s="35">
        <f t="shared" si="8"/>
        <v>16.399999999999999</v>
      </c>
      <c r="S32" s="35">
        <v>16.417221666225021</v>
      </c>
      <c r="T32" s="84">
        <v>6.8585168139837144E-2</v>
      </c>
      <c r="U32" s="19" t="s">
        <v>76</v>
      </c>
      <c r="V32" s="35">
        <f t="shared" si="12"/>
        <v>1.7221666225022858E-2</v>
      </c>
      <c r="W32" s="95">
        <f t="shared" si="10"/>
        <v>-0.25109898673587694</v>
      </c>
    </row>
    <row r="33" spans="1:23" x14ac:dyDescent="0.25">
      <c r="A33" s="17" t="s">
        <v>19</v>
      </c>
      <c r="B33" s="79" t="s">
        <v>13</v>
      </c>
      <c r="C33" s="20">
        <v>62</v>
      </c>
      <c r="D33" s="20" t="s">
        <v>18</v>
      </c>
      <c r="E33" s="19" t="s">
        <v>15</v>
      </c>
      <c r="F33" s="48">
        <v>20.96</v>
      </c>
      <c r="G33" s="35">
        <v>20.94</v>
      </c>
      <c r="H33" s="19">
        <v>0.15</v>
      </c>
      <c r="I33" s="61">
        <v>4</v>
      </c>
      <c r="J33" s="35">
        <f t="shared" si="11"/>
        <v>1.9999999999999574E-2</v>
      </c>
      <c r="K33" s="83">
        <f t="shared" si="1"/>
        <v>0.1333333333333305</v>
      </c>
      <c r="M33" s="17" t="s">
        <v>19</v>
      </c>
      <c r="N33" s="79" t="s">
        <v>13</v>
      </c>
      <c r="O33" s="20">
        <v>64</v>
      </c>
      <c r="P33" s="20" t="s">
        <v>18</v>
      </c>
      <c r="Q33" s="19" t="s">
        <v>15</v>
      </c>
      <c r="R33" s="35">
        <f t="shared" si="8"/>
        <v>20.96</v>
      </c>
      <c r="S33" s="35">
        <v>20.943459289312514</v>
      </c>
      <c r="T33" s="84">
        <v>8.5967415154817997E-2</v>
      </c>
      <c r="U33" s="19" t="s">
        <v>76</v>
      </c>
      <c r="V33" s="35">
        <f t="shared" si="12"/>
        <v>-1.6540710687486637E-2</v>
      </c>
      <c r="W33" s="95">
        <f t="shared" si="10"/>
        <v>0.19240674687843773</v>
      </c>
    </row>
    <row r="34" spans="1:23" x14ac:dyDescent="0.25">
      <c r="A34" s="17" t="s">
        <v>17</v>
      </c>
      <c r="B34" s="79" t="s">
        <v>13</v>
      </c>
      <c r="C34" s="20">
        <v>63</v>
      </c>
      <c r="D34" s="20" t="s">
        <v>18</v>
      </c>
      <c r="E34" s="19" t="s">
        <v>15</v>
      </c>
      <c r="F34" s="48">
        <v>15.87</v>
      </c>
      <c r="G34" s="35">
        <v>15.86</v>
      </c>
      <c r="H34" s="19">
        <v>0.15</v>
      </c>
      <c r="I34" s="61">
        <v>4</v>
      </c>
      <c r="J34" s="35">
        <f t="shared" si="11"/>
        <v>9.9999999999997868E-3</v>
      </c>
      <c r="K34" s="83">
        <f t="shared" si="1"/>
        <v>6.666666666666525E-2</v>
      </c>
      <c r="M34" s="17" t="s">
        <v>17</v>
      </c>
      <c r="N34" s="79" t="s">
        <v>13</v>
      </c>
      <c r="O34" s="20">
        <v>65</v>
      </c>
      <c r="P34" s="20" t="s">
        <v>18</v>
      </c>
      <c r="Q34" s="19" t="s">
        <v>15</v>
      </c>
      <c r="R34" s="35">
        <f t="shared" si="8"/>
        <v>15.87</v>
      </c>
      <c r="S34" s="35">
        <v>15.877874048225475</v>
      </c>
      <c r="T34" s="84">
        <v>5.5964632695632982E-2</v>
      </c>
      <c r="U34" s="19" t="s">
        <v>76</v>
      </c>
      <c r="V34" s="35">
        <f t="shared" si="12"/>
        <v>7.8740482254762156E-3</v>
      </c>
      <c r="W34" s="95">
        <f t="shared" si="10"/>
        <v>-0.14069686239700169</v>
      </c>
    </row>
    <row r="35" spans="1:23" x14ac:dyDescent="0.25">
      <c r="A35" s="59" t="s">
        <v>16</v>
      </c>
      <c r="B35" s="81" t="s">
        <v>13</v>
      </c>
      <c r="C35" s="20">
        <v>64</v>
      </c>
      <c r="D35" s="60" t="s">
        <v>14</v>
      </c>
      <c r="E35" s="47" t="s">
        <v>15</v>
      </c>
      <c r="F35" s="47" t="s">
        <v>113</v>
      </c>
      <c r="G35" s="35">
        <v>4.3899999999999997</v>
      </c>
      <c r="H35" s="35">
        <f t="shared" ref="H35:H36" si="13">0.075*G35</f>
        <v>0.32924999999999999</v>
      </c>
      <c r="I35" s="61">
        <v>4</v>
      </c>
      <c r="J35" s="61">
        <f t="shared" si="5"/>
        <v>-3.1890660592255053</v>
      </c>
      <c r="K35" s="83">
        <f t="shared" si="1"/>
        <v>-0.42520880789673404</v>
      </c>
      <c r="M35" s="59" t="s">
        <v>25</v>
      </c>
      <c r="N35" s="81" t="s">
        <v>13</v>
      </c>
      <c r="O35" s="60">
        <v>66</v>
      </c>
      <c r="P35" s="60" t="s">
        <v>14</v>
      </c>
      <c r="Q35" s="47" t="s">
        <v>15</v>
      </c>
      <c r="R35" s="35" t="str">
        <f t="shared" si="8"/>
        <v>4,25</v>
      </c>
      <c r="S35" s="48">
        <v>4.3949999999999996</v>
      </c>
      <c r="T35" s="84">
        <v>0.10349999999999999</v>
      </c>
      <c r="U35" s="90">
        <v>1</v>
      </c>
      <c r="V35" s="61">
        <f>((R35-S35)/S35)*100</f>
        <v>-3.2992036405005596</v>
      </c>
      <c r="W35" s="83">
        <f>(R35-S35)/T35</f>
        <v>-1.4009661835748752</v>
      </c>
    </row>
    <row r="36" spans="1:23" ht="15.75" thickBot="1" x14ac:dyDescent="0.3">
      <c r="A36" s="77" t="s">
        <v>12</v>
      </c>
      <c r="B36" s="82" t="s">
        <v>13</v>
      </c>
      <c r="C36" s="93">
        <v>65</v>
      </c>
      <c r="D36" s="76" t="s">
        <v>14</v>
      </c>
      <c r="E36" s="72" t="s">
        <v>15</v>
      </c>
      <c r="F36" s="72" t="s">
        <v>114</v>
      </c>
      <c r="G36" s="73">
        <v>3.64</v>
      </c>
      <c r="H36" s="73">
        <f t="shared" si="13"/>
        <v>0.27300000000000002</v>
      </c>
      <c r="I36" s="74">
        <v>4</v>
      </c>
      <c r="J36" s="74">
        <f t="shared" si="5"/>
        <v>-2.4725274725274806</v>
      </c>
      <c r="K36" s="88">
        <f t="shared" si="1"/>
        <v>-0.32967032967033078</v>
      </c>
      <c r="M36" s="77" t="s">
        <v>20</v>
      </c>
      <c r="N36" s="82" t="s">
        <v>13</v>
      </c>
      <c r="O36" s="76">
        <v>66</v>
      </c>
      <c r="P36" s="76" t="s">
        <v>14</v>
      </c>
      <c r="Q36" s="72" t="s">
        <v>15</v>
      </c>
      <c r="R36" s="73" t="str">
        <f t="shared" si="8"/>
        <v>3,55</v>
      </c>
      <c r="S36" s="75">
        <v>3.67</v>
      </c>
      <c r="T36" s="73">
        <v>8.4510000000000002E-2</v>
      </c>
      <c r="U36" s="91">
        <v>1</v>
      </c>
      <c r="V36" s="74">
        <f>((R36-S36)/S36)*100</f>
        <v>-3.2697547683923736</v>
      </c>
      <c r="W36" s="88">
        <f>(R36-S36)/T36</f>
        <v>-1.4199503017394404</v>
      </c>
    </row>
    <row r="38" spans="1:23" x14ac:dyDescent="0.25">
      <c r="W38" s="9"/>
    </row>
    <row r="39" spans="1:23" x14ac:dyDescent="0.25">
      <c r="W39" s="9"/>
    </row>
    <row r="40" spans="1:23" x14ac:dyDescent="0.25">
      <c r="W40" s="9"/>
    </row>
    <row r="41" spans="1:23" x14ac:dyDescent="0.25">
      <c r="W41" s="9"/>
    </row>
    <row r="42" spans="1:23" x14ac:dyDescent="0.25">
      <c r="W42" s="9"/>
    </row>
    <row r="43" spans="1:23" x14ac:dyDescent="0.25">
      <c r="W43" s="9"/>
    </row>
    <row r="44" spans="1:23" x14ac:dyDescent="0.25">
      <c r="W44" s="9"/>
    </row>
    <row r="45" spans="1:23" x14ac:dyDescent="0.25">
      <c r="W45" s="9"/>
    </row>
    <row r="46" spans="1:23" x14ac:dyDescent="0.25">
      <c r="W46" s="9"/>
    </row>
    <row r="47" spans="1:23" x14ac:dyDescent="0.25">
      <c r="W47" s="9"/>
    </row>
  </sheetData>
  <sheetProtection algorithmName="SHA-512" hashValue="nssYrsF0iUOb4m3z13hOoNPvWJsJWZzO6s06wSeTBAGcT4k0JIndaX5vQb4/4laIBX4A5NU1dyEqM23qrlNd3Q==" saltValue="SNet3b+0HLf07ai17u/K9g==" spinCount="100000" sheet="1" objects="1" scenarios="1" selectLockedCells="1" selectUnlockedCells="1"/>
  <mergeCells count="3">
    <mergeCell ref="A2:K2"/>
    <mergeCell ref="A8:K8"/>
    <mergeCell ref="M8:W8"/>
  </mergeCells>
  <conditionalFormatting sqref="K14:K21 W14:W27">
    <cfRule type="cellIs" dxfId="29" priority="10" stopIfTrue="1" operator="between">
      <formula>-2</formula>
      <formula>2</formula>
    </cfRule>
    <cfRule type="cellIs" dxfId="28" priority="11" stopIfTrue="1" operator="between">
      <formula>-3</formula>
      <formula>3</formula>
    </cfRule>
    <cfRule type="cellIs" dxfId="27" priority="12" operator="notBetween">
      <formula>-3</formula>
      <formula>3</formula>
    </cfRule>
  </conditionalFormatting>
  <conditionalFormatting sqref="W35:W36">
    <cfRule type="cellIs" dxfId="26" priority="7" stopIfTrue="1" operator="between">
      <formula>-2</formula>
      <formula>2</formula>
    </cfRule>
    <cfRule type="cellIs" dxfId="25" priority="8" stopIfTrue="1" operator="between">
      <formula>-3</formula>
      <formula>3</formula>
    </cfRule>
    <cfRule type="cellIs" dxfId="24" priority="9" operator="notBetween">
      <formula>-3</formula>
      <formula>3</formula>
    </cfRule>
  </conditionalFormatting>
  <conditionalFormatting sqref="W28:W34">
    <cfRule type="cellIs" dxfId="23" priority="4" stopIfTrue="1" operator="between">
      <formula>-2</formula>
      <formula>2</formula>
    </cfRule>
    <cfRule type="cellIs" dxfId="22" priority="5" stopIfTrue="1" operator="between">
      <formula>-3</formula>
      <formula>3</formula>
    </cfRule>
    <cfRule type="cellIs" dxfId="21" priority="6" operator="notBetween">
      <formula>-3</formula>
      <formula>3</formula>
    </cfRule>
  </conditionalFormatting>
  <conditionalFormatting sqref="K22:K36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79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904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91.3</v>
      </c>
      <c r="G14" s="55">
        <v>91.400360278323888</v>
      </c>
      <c r="H14" s="55">
        <f>G14*0.04</f>
        <v>3.6560144111329556</v>
      </c>
      <c r="I14" s="52"/>
      <c r="J14" s="56">
        <f>((F14-G14)/G14)*100</f>
        <v>-0.10980293515067401</v>
      </c>
      <c r="K14" s="94">
        <f>(F14-G14)/(G14*0.04)</f>
        <v>-2.7450733787668501E-2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</v>
      </c>
      <c r="G15" s="55">
        <v>124</v>
      </c>
      <c r="H15" s="55">
        <f>1</f>
        <v>1</v>
      </c>
      <c r="I15" s="52"/>
      <c r="J15" s="71">
        <f>F15-G15</f>
        <v>2</v>
      </c>
      <c r="K15" s="94">
        <f>(F15-G15)/1</f>
        <v>2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6.32</v>
      </c>
      <c r="G16" s="55">
        <v>6.3090822899705241</v>
      </c>
      <c r="H16" s="55">
        <f>((12.5-0.53*G16)/200)*G16</f>
        <v>0.28883566686786549</v>
      </c>
      <c r="I16" s="52"/>
      <c r="J16" s="56">
        <f t="shared" ref="J16:J30" si="0">((F16-G16)/G16)*100</f>
        <v>0.17304751353191139</v>
      </c>
      <c r="K16" s="94">
        <f>(F16-G16)/((12.5-0.53*G16)/2/100*G16)</f>
        <v>3.7799036898274498E-2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6.44</v>
      </c>
      <c r="G17" s="55">
        <v>6.4464647199379472</v>
      </c>
      <c r="H17" s="55">
        <f>((12.5-0.53*G17)/200)*G17</f>
        <v>0.29277824042479944</v>
      </c>
      <c r="I17" s="52"/>
      <c r="J17" s="56">
        <f t="shared" si="0"/>
        <v>-0.10028318184930773</v>
      </c>
      <c r="K17" s="94">
        <f>(F17-G17)/((12.5-0.53*G17)/2/100*G17)</f>
        <v>-2.2080602467475081E-2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21</v>
      </c>
      <c r="B18" s="80" t="s">
        <v>13</v>
      </c>
      <c r="C18" s="53">
        <v>5</v>
      </c>
      <c r="D18" s="53" t="s">
        <v>59</v>
      </c>
      <c r="E18" s="52" t="s">
        <v>56</v>
      </c>
      <c r="F18" s="54">
        <v>6.31</v>
      </c>
      <c r="G18" s="55">
        <v>6.3038093410426717</v>
      </c>
      <c r="H18" s="55">
        <f t="shared" ref="H18:H21" si="1">((12.5-0.53*G18)/200)*G18</f>
        <v>0.28868235146339233</v>
      </c>
      <c r="I18" s="52"/>
      <c r="J18" s="56">
        <f t="shared" ref="J18:J21" si="2">((F18-G18)/G18)*100</f>
        <v>9.8205047494409142E-2</v>
      </c>
      <c r="K18" s="94">
        <f t="shared" ref="K18:K21" si="3">(F18-G18)/((12.5-0.53*G18)/2/100*G18)</f>
        <v>2.1444535580184193E-2</v>
      </c>
      <c r="L18" s="37"/>
      <c r="M18" s="50" t="s">
        <v>21</v>
      </c>
      <c r="N18" s="80" t="s">
        <v>13</v>
      </c>
      <c r="O18" s="53">
        <v>5</v>
      </c>
      <c r="P18" s="53" t="s">
        <v>59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25</v>
      </c>
      <c r="B19" s="80" t="s">
        <v>13</v>
      </c>
      <c r="C19" s="53">
        <v>6</v>
      </c>
      <c r="D19" s="53" t="s">
        <v>58</v>
      </c>
      <c r="E19" s="52" t="s">
        <v>56</v>
      </c>
      <c r="F19" s="54">
        <v>14</v>
      </c>
      <c r="G19" s="55">
        <v>13.941230427092755</v>
      </c>
      <c r="H19" s="55">
        <f t="shared" si="1"/>
        <v>0.35627845126686053</v>
      </c>
      <c r="I19" s="52"/>
      <c r="J19" s="56">
        <f t="shared" si="2"/>
        <v>0.42155226695797904</v>
      </c>
      <c r="K19" s="94">
        <f t="shared" si="3"/>
        <v>0.16495404843675299</v>
      </c>
      <c r="L19" s="37"/>
      <c r="M19" s="50" t="s">
        <v>25</v>
      </c>
      <c r="N19" s="80" t="s">
        <v>13</v>
      </c>
      <c r="O19" s="53">
        <v>6</v>
      </c>
      <c r="P19" s="53" t="s">
        <v>58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20</v>
      </c>
      <c r="B20" s="80" t="s">
        <v>13</v>
      </c>
      <c r="C20" s="53">
        <v>7</v>
      </c>
      <c r="D20" s="53" t="s">
        <v>57</v>
      </c>
      <c r="E20" s="52" t="s">
        <v>56</v>
      </c>
      <c r="F20" s="54">
        <v>14.3</v>
      </c>
      <c r="G20" s="55">
        <v>14.004540893354388</v>
      </c>
      <c r="H20" s="55">
        <f t="shared" si="1"/>
        <v>0.35554681690551565</v>
      </c>
      <c r="I20" s="52"/>
      <c r="J20" s="56">
        <f t="shared" si="2"/>
        <v>2.1097378978401031</v>
      </c>
      <c r="K20" s="94">
        <f t="shared" si="3"/>
        <v>0.83099916128381168</v>
      </c>
      <c r="L20" s="37"/>
      <c r="M20" s="50" t="s">
        <v>20</v>
      </c>
      <c r="N20" s="80" t="s">
        <v>13</v>
      </c>
      <c r="O20" s="53">
        <v>7</v>
      </c>
      <c r="P20" s="53" t="s">
        <v>57</v>
      </c>
      <c r="Q20" s="52" t="s">
        <v>56</v>
      </c>
      <c r="R20" s="54"/>
      <c r="S20" s="55"/>
      <c r="T20" s="52"/>
      <c r="U20" s="52"/>
      <c r="V20" s="56"/>
      <c r="W20" s="58"/>
    </row>
    <row r="21" spans="1:23" x14ac:dyDescent="0.25">
      <c r="A21" s="50" t="s">
        <v>19</v>
      </c>
      <c r="B21" s="80" t="s">
        <v>13</v>
      </c>
      <c r="C21" s="53">
        <v>8</v>
      </c>
      <c r="D21" s="53" t="s">
        <v>55</v>
      </c>
      <c r="E21" s="52" t="s">
        <v>56</v>
      </c>
      <c r="F21" s="54">
        <v>13.9</v>
      </c>
      <c r="G21" s="55">
        <v>13.567392611287479</v>
      </c>
      <c r="H21" s="55">
        <f t="shared" si="1"/>
        <v>0.3601655611930995</v>
      </c>
      <c r="I21" s="52"/>
      <c r="J21" s="56">
        <f t="shared" si="2"/>
        <v>2.4515203343920802</v>
      </c>
      <c r="K21" s="94">
        <f t="shared" si="3"/>
        <v>0.92348470967271834</v>
      </c>
      <c r="L21" s="37"/>
      <c r="M21" s="50" t="s">
        <v>19</v>
      </c>
      <c r="N21" s="80" t="s">
        <v>13</v>
      </c>
      <c r="O21" s="53">
        <v>8</v>
      </c>
      <c r="P21" s="53" t="s">
        <v>55</v>
      </c>
      <c r="Q21" s="52" t="s">
        <v>56</v>
      </c>
      <c r="R21" s="54"/>
      <c r="S21" s="55"/>
      <c r="T21" s="52"/>
      <c r="U21" s="52"/>
      <c r="V21" s="56"/>
      <c r="W21" s="58"/>
    </row>
    <row r="22" spans="1:23" x14ac:dyDescent="0.25">
      <c r="A22" s="50" t="s">
        <v>17</v>
      </c>
      <c r="B22" s="80" t="s">
        <v>13</v>
      </c>
      <c r="C22" s="53">
        <v>9</v>
      </c>
      <c r="D22" s="53" t="s">
        <v>53</v>
      </c>
      <c r="E22" s="52" t="s">
        <v>54</v>
      </c>
      <c r="F22" s="54">
        <v>8.3000000000000007</v>
      </c>
      <c r="G22" s="55">
        <v>8.515934401097784</v>
      </c>
      <c r="H22" s="55">
        <f>G22*0.075</f>
        <v>0.63869508008233378</v>
      </c>
      <c r="I22" s="52"/>
      <c r="J22" s="56">
        <f t="shared" si="0"/>
        <v>-2.5356512970549341</v>
      </c>
      <c r="K22" s="94">
        <f>(F22-G22)/(G22*0.075)</f>
        <v>-0.33808683960732455</v>
      </c>
      <c r="L22" s="37"/>
      <c r="M22" s="50" t="s">
        <v>17</v>
      </c>
      <c r="N22" s="80" t="s">
        <v>13</v>
      </c>
      <c r="O22" s="53">
        <v>9</v>
      </c>
      <c r="P22" s="53" t="s">
        <v>53</v>
      </c>
      <c r="Q22" s="52" t="s">
        <v>54</v>
      </c>
      <c r="R22" s="54"/>
      <c r="S22" s="55"/>
      <c r="T22" s="52"/>
      <c r="U22" s="52"/>
      <c r="V22" s="56"/>
      <c r="W22" s="58"/>
    </row>
    <row r="23" spans="1:23" x14ac:dyDescent="0.25">
      <c r="A23" s="17" t="s">
        <v>52</v>
      </c>
      <c r="B23" s="79" t="s">
        <v>44</v>
      </c>
      <c r="C23" s="20">
        <v>10</v>
      </c>
      <c r="D23" s="20" t="s">
        <v>45</v>
      </c>
      <c r="E23" s="19" t="s">
        <v>46</v>
      </c>
      <c r="F23" s="48">
        <v>3.74</v>
      </c>
      <c r="G23" s="48">
        <v>6.608333233337734</v>
      </c>
      <c r="H23" s="35">
        <f t="shared" ref="H23:H25" si="4">G23*0.075</f>
        <v>0.49562499250033004</v>
      </c>
      <c r="I23" s="19"/>
      <c r="J23" s="39">
        <f t="shared" si="0"/>
        <v>-43.404791072997959</v>
      </c>
      <c r="K23" s="94">
        <f>(F23-G23)/(G23*0.075)</f>
        <v>-5.7873054763997276</v>
      </c>
      <c r="L23" s="37"/>
      <c r="M23" s="17" t="s">
        <v>52</v>
      </c>
      <c r="N23" s="18" t="s">
        <v>44</v>
      </c>
      <c r="O23" s="19">
        <v>10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51</v>
      </c>
      <c r="B24" s="79" t="s">
        <v>44</v>
      </c>
      <c r="C24" s="20">
        <v>11</v>
      </c>
      <c r="D24" s="20" t="s">
        <v>45</v>
      </c>
      <c r="E24" s="19" t="s">
        <v>46</v>
      </c>
      <c r="F24" s="48">
        <v>13.82</v>
      </c>
      <c r="G24" s="48">
        <v>14.137383725232549</v>
      </c>
      <c r="H24" s="35">
        <f t="shared" si="4"/>
        <v>1.0603037793924412</v>
      </c>
      <c r="I24" s="61"/>
      <c r="J24" s="39">
        <f t="shared" si="0"/>
        <v>-2.2449961845916322</v>
      </c>
      <c r="K24" s="94">
        <f t="shared" ref="K24:K25" si="5">(F24-G24)/(G24*0.075)</f>
        <v>-0.29933282461221761</v>
      </c>
      <c r="L24" s="37"/>
      <c r="M24" s="17" t="s">
        <v>51</v>
      </c>
      <c r="N24" s="18" t="s">
        <v>44</v>
      </c>
      <c r="O24" s="19">
        <v>11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50</v>
      </c>
      <c r="B25" s="79" t="s">
        <v>44</v>
      </c>
      <c r="C25" s="20">
        <v>12</v>
      </c>
      <c r="D25" s="20" t="s">
        <v>45</v>
      </c>
      <c r="E25" s="19" t="s">
        <v>46</v>
      </c>
      <c r="F25" s="48">
        <v>17.47</v>
      </c>
      <c r="G25" s="48">
        <v>19.282367128444957</v>
      </c>
      <c r="H25" s="35">
        <f t="shared" si="4"/>
        <v>1.4461775346333716</v>
      </c>
      <c r="I25" s="61"/>
      <c r="J25" s="39">
        <f t="shared" si="0"/>
        <v>-9.3990904559191311</v>
      </c>
      <c r="K25" s="94">
        <f t="shared" si="5"/>
        <v>-1.2532120607892177</v>
      </c>
      <c r="M25" s="17" t="s">
        <v>50</v>
      </c>
      <c r="N25" s="18" t="s">
        <v>44</v>
      </c>
      <c r="O25" s="19">
        <v>12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72</v>
      </c>
      <c r="B26" s="79" t="s">
        <v>44</v>
      </c>
      <c r="C26" s="20">
        <v>13</v>
      </c>
      <c r="D26" s="20" t="s">
        <v>45</v>
      </c>
      <c r="E26" s="19" t="s">
        <v>46</v>
      </c>
      <c r="F26" s="48" t="s">
        <v>93</v>
      </c>
      <c r="G26" s="35">
        <v>0</v>
      </c>
      <c r="H26" s="35"/>
      <c r="I26" s="61"/>
      <c r="J26" s="39"/>
      <c r="K26" s="94"/>
      <c r="M26" s="17" t="s">
        <v>72</v>
      </c>
      <c r="N26" s="18" t="s">
        <v>44</v>
      </c>
      <c r="O26" s="19">
        <v>13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73</v>
      </c>
      <c r="B27" s="79" t="s">
        <v>44</v>
      </c>
      <c r="C27" s="20">
        <v>14</v>
      </c>
      <c r="D27" s="20" t="s">
        <v>45</v>
      </c>
      <c r="E27" s="19" t="s">
        <v>46</v>
      </c>
      <c r="F27" s="48" t="s">
        <v>93</v>
      </c>
      <c r="G27" s="35">
        <v>0</v>
      </c>
      <c r="H27" s="35"/>
      <c r="I27" s="61"/>
      <c r="J27" s="39"/>
      <c r="K27" s="94"/>
      <c r="M27" s="17" t="s">
        <v>73</v>
      </c>
      <c r="N27" s="18" t="s">
        <v>44</v>
      </c>
      <c r="O27" s="19">
        <v>14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49</v>
      </c>
      <c r="B28" s="79" t="s">
        <v>44</v>
      </c>
      <c r="C28" s="20">
        <v>20</v>
      </c>
      <c r="D28" s="20" t="s">
        <v>45</v>
      </c>
      <c r="E28" s="19" t="s">
        <v>46</v>
      </c>
      <c r="F28" s="48">
        <v>90.69</v>
      </c>
      <c r="G28" s="35">
        <v>92.371046441134851</v>
      </c>
      <c r="H28" s="35">
        <f>G28*0.05</f>
        <v>4.6185523220567424</v>
      </c>
      <c r="I28" s="61"/>
      <c r="J28" s="39">
        <f t="shared" si="0"/>
        <v>-1.8198845914408159</v>
      </c>
      <c r="K28" s="94">
        <f>(F28-G28)/(G28*0.05)</f>
        <v>-0.3639769182881632</v>
      </c>
      <c r="M28" s="17" t="s">
        <v>49</v>
      </c>
      <c r="N28" s="18" t="s">
        <v>44</v>
      </c>
      <c r="O28" s="19">
        <v>20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48</v>
      </c>
      <c r="B29" s="79" t="s">
        <v>44</v>
      </c>
      <c r="C29" s="20">
        <v>21</v>
      </c>
      <c r="D29" s="20" t="s">
        <v>45</v>
      </c>
      <c r="E29" s="19" t="s">
        <v>46</v>
      </c>
      <c r="F29" s="48">
        <v>114.43</v>
      </c>
      <c r="G29" s="35">
        <v>118.7621950854688</v>
      </c>
      <c r="H29" s="35">
        <f t="shared" ref="H29:H30" si="6">G29*0.05</f>
        <v>5.9381097542734409</v>
      </c>
      <c r="I29" s="61"/>
      <c r="J29" s="39">
        <f t="shared" si="0"/>
        <v>-3.6477896710742628</v>
      </c>
      <c r="K29" s="94">
        <f t="shared" ref="K29:K30" si="7">(F29-G29)/(G29*0.05)</f>
        <v>-0.72955793421485249</v>
      </c>
      <c r="M29" s="17" t="s">
        <v>48</v>
      </c>
      <c r="N29" s="18" t="s">
        <v>44</v>
      </c>
      <c r="O29" s="19">
        <v>21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47</v>
      </c>
      <c r="B30" s="79" t="s">
        <v>44</v>
      </c>
      <c r="C30" s="20">
        <v>22</v>
      </c>
      <c r="D30" s="20" t="s">
        <v>45</v>
      </c>
      <c r="E30" s="19" t="s">
        <v>46</v>
      </c>
      <c r="F30" s="48">
        <v>195.21</v>
      </c>
      <c r="G30" s="35">
        <v>192.21704767287048</v>
      </c>
      <c r="H30" s="35">
        <f t="shared" si="6"/>
        <v>9.6108523836435253</v>
      </c>
      <c r="I30" s="61"/>
      <c r="J30" s="39">
        <f t="shared" si="0"/>
        <v>1.5570691379170294</v>
      </c>
      <c r="K30" s="94">
        <f t="shared" si="7"/>
        <v>0.3114138275834058</v>
      </c>
      <c r="M30" s="17" t="s">
        <v>47</v>
      </c>
      <c r="N30" s="18" t="s">
        <v>44</v>
      </c>
      <c r="O30" s="19">
        <v>22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17" t="s">
        <v>74</v>
      </c>
      <c r="B31" s="79" t="s">
        <v>44</v>
      </c>
      <c r="C31" s="20">
        <v>23</v>
      </c>
      <c r="D31" s="20" t="s">
        <v>45</v>
      </c>
      <c r="E31" s="19" t="s">
        <v>46</v>
      </c>
      <c r="F31" s="48" t="s">
        <v>93</v>
      </c>
      <c r="G31" s="35">
        <v>0</v>
      </c>
      <c r="H31" s="35"/>
      <c r="I31" s="61"/>
      <c r="J31" s="39"/>
      <c r="K31" s="94"/>
      <c r="M31" s="17" t="s">
        <v>74</v>
      </c>
      <c r="N31" s="18" t="s">
        <v>44</v>
      </c>
      <c r="O31" s="19">
        <v>23</v>
      </c>
      <c r="P31" s="20" t="s">
        <v>45</v>
      </c>
      <c r="Q31" s="19" t="s">
        <v>46</v>
      </c>
      <c r="R31" s="35"/>
      <c r="S31" s="35"/>
      <c r="T31" s="19"/>
      <c r="U31" s="19"/>
      <c r="V31" s="39"/>
      <c r="W31" s="26"/>
    </row>
    <row r="32" spans="1:23" x14ac:dyDescent="0.25">
      <c r="A32" s="17" t="s">
        <v>75</v>
      </c>
      <c r="B32" s="79" t="s">
        <v>44</v>
      </c>
      <c r="C32" s="20">
        <v>24</v>
      </c>
      <c r="D32" s="20" t="s">
        <v>45</v>
      </c>
      <c r="E32" s="19" t="s">
        <v>46</v>
      </c>
      <c r="F32" s="48" t="s">
        <v>93</v>
      </c>
      <c r="G32" s="35">
        <v>0</v>
      </c>
      <c r="H32" s="35"/>
      <c r="I32" s="61"/>
      <c r="J32" s="39"/>
      <c r="K32" s="94"/>
      <c r="M32" s="17" t="s">
        <v>75</v>
      </c>
      <c r="N32" s="18" t="s">
        <v>44</v>
      </c>
      <c r="O32" s="19">
        <v>24</v>
      </c>
      <c r="P32" s="20" t="s">
        <v>45</v>
      </c>
      <c r="Q32" s="19" t="s">
        <v>46</v>
      </c>
      <c r="R32" s="35"/>
      <c r="S32" s="35"/>
      <c r="T32" s="19"/>
      <c r="U32" s="19"/>
      <c r="V32" s="39"/>
      <c r="W32" s="26"/>
    </row>
    <row r="33" spans="1:23" x14ac:dyDescent="0.25">
      <c r="A33" s="50" t="s">
        <v>43</v>
      </c>
      <c r="B33" s="80" t="s">
        <v>13</v>
      </c>
      <c r="C33" s="53">
        <v>30</v>
      </c>
      <c r="D33" s="53" t="s">
        <v>30</v>
      </c>
      <c r="E33" s="52" t="s">
        <v>31</v>
      </c>
      <c r="F33" s="49">
        <v>65.7</v>
      </c>
      <c r="G33" s="55">
        <v>61.56</v>
      </c>
      <c r="H33" s="55">
        <f>0.075*G33</f>
        <v>4.617</v>
      </c>
      <c r="I33" s="62">
        <v>4</v>
      </c>
      <c r="J33" s="62">
        <f>((F33-G33)/G33)*100</f>
        <v>6.7251461988304104</v>
      </c>
      <c r="K33" s="94">
        <f>(F33-G33)/H33</f>
        <v>0.89668615984405475</v>
      </c>
      <c r="M33" s="50" t="s">
        <v>43</v>
      </c>
      <c r="N33" s="51" t="s">
        <v>13</v>
      </c>
      <c r="O33" s="52">
        <v>30</v>
      </c>
      <c r="P33" s="53" t="s">
        <v>30</v>
      </c>
      <c r="Q33" s="52" t="s">
        <v>31</v>
      </c>
      <c r="R33" s="92">
        <f>ROUND(F33,1)</f>
        <v>65.7</v>
      </c>
      <c r="S33" s="55">
        <v>65.27</v>
      </c>
      <c r="T33" s="55">
        <v>1.5329999999999999</v>
      </c>
      <c r="U33" s="52">
        <v>1</v>
      </c>
      <c r="V33" s="61">
        <f>((R33-S33)/S33)*100</f>
        <v>0.65880189980083781</v>
      </c>
      <c r="W33" s="95">
        <f>(R33-S33)/T33</f>
        <v>0.28049575994781922</v>
      </c>
    </row>
    <row r="34" spans="1:23" x14ac:dyDescent="0.25">
      <c r="A34" s="50" t="s">
        <v>42</v>
      </c>
      <c r="B34" s="80" t="s">
        <v>13</v>
      </c>
      <c r="C34" s="53">
        <v>31</v>
      </c>
      <c r="D34" s="53" t="s">
        <v>30</v>
      </c>
      <c r="E34" s="52" t="s">
        <v>31</v>
      </c>
      <c r="F34" s="49">
        <v>103</v>
      </c>
      <c r="G34" s="55">
        <v>100.36</v>
      </c>
      <c r="H34" s="55">
        <f t="shared" ref="H34:H59" si="8">0.075*G34</f>
        <v>7.5269999999999992</v>
      </c>
      <c r="I34" s="62">
        <v>4</v>
      </c>
      <c r="J34" s="62">
        <f t="shared" ref="J34:J35" si="9">((F34-G34)/G34)*100</f>
        <v>2.6305300916699887</v>
      </c>
      <c r="K34" s="94">
        <f t="shared" ref="K34:K35" si="10">(F34-G34)/H34</f>
        <v>0.3507373455559985</v>
      </c>
      <c r="M34" s="50" t="s">
        <v>42</v>
      </c>
      <c r="N34" s="51" t="s">
        <v>13</v>
      </c>
      <c r="O34" s="52">
        <v>31</v>
      </c>
      <c r="P34" s="53" t="s">
        <v>30</v>
      </c>
      <c r="Q34" s="52" t="s">
        <v>31</v>
      </c>
      <c r="R34" s="92">
        <f t="shared" ref="R34:R35" si="11">ROUND(F34,0)</f>
        <v>103</v>
      </c>
      <c r="S34" s="55">
        <v>103.8</v>
      </c>
      <c r="T34" s="55">
        <v>2.0449999999999999</v>
      </c>
      <c r="U34" s="52">
        <v>1</v>
      </c>
      <c r="V34" s="61">
        <f t="shared" ref="V34:V58" si="12">((R34-S34)/S34)*100</f>
        <v>-0.77071290944123039</v>
      </c>
      <c r="W34" s="95">
        <f t="shared" ref="W34:W58" si="13">(R34-S34)/T34</f>
        <v>-0.39119804400977859</v>
      </c>
    </row>
    <row r="35" spans="1:23" x14ac:dyDescent="0.25">
      <c r="A35" s="50" t="s">
        <v>41</v>
      </c>
      <c r="B35" s="80" t="s">
        <v>13</v>
      </c>
      <c r="C35" s="53">
        <v>32</v>
      </c>
      <c r="D35" s="53" t="s">
        <v>30</v>
      </c>
      <c r="E35" s="52" t="s">
        <v>31</v>
      </c>
      <c r="F35" s="70">
        <v>185</v>
      </c>
      <c r="G35" s="55">
        <v>182.36</v>
      </c>
      <c r="H35" s="55">
        <f t="shared" si="8"/>
        <v>13.677000000000001</v>
      </c>
      <c r="I35" s="62">
        <v>4</v>
      </c>
      <c r="J35" s="62">
        <f t="shared" si="9"/>
        <v>1.4476858960298236</v>
      </c>
      <c r="K35" s="94">
        <f t="shared" si="10"/>
        <v>0.19302478613730981</v>
      </c>
      <c r="M35" s="50" t="s">
        <v>41</v>
      </c>
      <c r="N35" s="51" t="s">
        <v>13</v>
      </c>
      <c r="O35" s="52">
        <v>32</v>
      </c>
      <c r="P35" s="53" t="s">
        <v>30</v>
      </c>
      <c r="Q35" s="52" t="s">
        <v>31</v>
      </c>
      <c r="R35" s="92">
        <f t="shared" si="11"/>
        <v>185</v>
      </c>
      <c r="S35" s="55">
        <v>189.7</v>
      </c>
      <c r="T35" s="55">
        <v>8.1590000000000007</v>
      </c>
      <c r="U35" s="52">
        <v>1</v>
      </c>
      <c r="V35" s="61">
        <f t="shared" si="12"/>
        <v>-2.4775962045334681</v>
      </c>
      <c r="W35" s="95">
        <f t="shared" si="13"/>
        <v>-0.57605098664051824</v>
      </c>
    </row>
    <row r="36" spans="1:23" x14ac:dyDescent="0.25">
      <c r="A36" s="50" t="s">
        <v>40</v>
      </c>
      <c r="B36" s="80" t="s">
        <v>13</v>
      </c>
      <c r="C36" s="53">
        <v>33</v>
      </c>
      <c r="D36" s="53" t="s">
        <v>30</v>
      </c>
      <c r="E36" s="52" t="s">
        <v>31</v>
      </c>
      <c r="F36" s="49">
        <v>18.5</v>
      </c>
      <c r="G36" s="55"/>
      <c r="H36" s="55"/>
      <c r="I36" s="62"/>
      <c r="J36" s="62"/>
      <c r="K36" s="103"/>
      <c r="M36" s="50" t="s">
        <v>40</v>
      </c>
      <c r="N36" s="51" t="s">
        <v>13</v>
      </c>
      <c r="O36" s="52">
        <v>33</v>
      </c>
      <c r="P36" s="53" t="s">
        <v>30</v>
      </c>
      <c r="Q36" s="52" t="s">
        <v>31</v>
      </c>
      <c r="R36" s="92">
        <f t="shared" ref="R36:R44" si="14">F36</f>
        <v>18.5</v>
      </c>
      <c r="S36" s="55"/>
      <c r="T36" s="55"/>
      <c r="U36" s="52"/>
      <c r="V36" s="56"/>
      <c r="W36" s="103"/>
    </row>
    <row r="37" spans="1:23" x14ac:dyDescent="0.25">
      <c r="A37" s="50" t="s">
        <v>39</v>
      </c>
      <c r="B37" s="80" t="s">
        <v>13</v>
      </c>
      <c r="C37" s="53">
        <v>34</v>
      </c>
      <c r="D37" s="53" t="s">
        <v>30</v>
      </c>
      <c r="E37" s="52" t="s">
        <v>31</v>
      </c>
      <c r="F37" s="49">
        <v>17.600000000000001</v>
      </c>
      <c r="G37" s="55"/>
      <c r="H37" s="55"/>
      <c r="I37" s="62"/>
      <c r="J37" s="62"/>
      <c r="K37" s="103"/>
      <c r="M37" s="50" t="s">
        <v>39</v>
      </c>
      <c r="N37" s="51" t="s">
        <v>13</v>
      </c>
      <c r="O37" s="52">
        <v>34</v>
      </c>
      <c r="P37" s="53" t="s">
        <v>30</v>
      </c>
      <c r="Q37" s="52" t="s">
        <v>31</v>
      </c>
      <c r="R37" s="92">
        <f t="shared" si="14"/>
        <v>17.600000000000001</v>
      </c>
      <c r="S37" s="55"/>
      <c r="T37" s="55"/>
      <c r="U37" s="52"/>
      <c r="V37" s="56"/>
      <c r="W37" s="103"/>
    </row>
    <row r="38" spans="1:23" x14ac:dyDescent="0.25">
      <c r="A38" s="50" t="s">
        <v>38</v>
      </c>
      <c r="B38" s="80" t="s">
        <v>13</v>
      </c>
      <c r="C38" s="53">
        <v>35</v>
      </c>
      <c r="D38" s="53" t="s">
        <v>30</v>
      </c>
      <c r="E38" s="52" t="s">
        <v>31</v>
      </c>
      <c r="F38" s="49">
        <v>22</v>
      </c>
      <c r="G38" s="55"/>
      <c r="H38" s="55"/>
      <c r="I38" s="62"/>
      <c r="J38" s="62"/>
      <c r="K38" s="103"/>
      <c r="M38" s="50" t="s">
        <v>38</v>
      </c>
      <c r="N38" s="51" t="s">
        <v>13</v>
      </c>
      <c r="O38" s="52">
        <v>35</v>
      </c>
      <c r="P38" s="53" t="s">
        <v>30</v>
      </c>
      <c r="Q38" s="52" t="s">
        <v>31</v>
      </c>
      <c r="R38" s="92">
        <f t="shared" si="14"/>
        <v>22</v>
      </c>
      <c r="S38" s="55"/>
      <c r="T38" s="55"/>
      <c r="U38" s="52"/>
      <c r="V38" s="56"/>
      <c r="W38" s="103"/>
    </row>
    <row r="39" spans="1:23" x14ac:dyDescent="0.25">
      <c r="A39" s="50" t="s">
        <v>37</v>
      </c>
      <c r="B39" s="80" t="s">
        <v>13</v>
      </c>
      <c r="C39" s="53">
        <v>36</v>
      </c>
      <c r="D39" s="53" t="s">
        <v>30</v>
      </c>
      <c r="E39" s="52" t="s">
        <v>31</v>
      </c>
      <c r="F39" s="49">
        <v>42</v>
      </c>
      <c r="G39" s="55"/>
      <c r="H39" s="55"/>
      <c r="I39" s="62"/>
      <c r="J39" s="62"/>
      <c r="K39" s="103"/>
      <c r="M39" s="50" t="s">
        <v>37</v>
      </c>
      <c r="N39" s="51" t="s">
        <v>13</v>
      </c>
      <c r="O39" s="52">
        <v>36</v>
      </c>
      <c r="P39" s="53" t="s">
        <v>30</v>
      </c>
      <c r="Q39" s="52" t="s">
        <v>31</v>
      </c>
      <c r="R39" s="92">
        <f t="shared" si="14"/>
        <v>42</v>
      </c>
      <c r="S39" s="55"/>
      <c r="T39" s="55"/>
      <c r="U39" s="52"/>
      <c r="V39" s="56"/>
      <c r="W39" s="103"/>
    </row>
    <row r="40" spans="1:23" x14ac:dyDescent="0.25">
      <c r="A40" s="50" t="s">
        <v>36</v>
      </c>
      <c r="B40" s="80" t="s">
        <v>13</v>
      </c>
      <c r="C40" s="53">
        <v>37</v>
      </c>
      <c r="D40" s="53" t="s">
        <v>30</v>
      </c>
      <c r="E40" s="52" t="s">
        <v>31</v>
      </c>
      <c r="F40" s="49">
        <v>53.2</v>
      </c>
      <c r="G40" s="55"/>
      <c r="H40" s="55"/>
      <c r="I40" s="62"/>
      <c r="J40" s="62"/>
      <c r="K40" s="103"/>
      <c r="M40" s="50" t="s">
        <v>36</v>
      </c>
      <c r="N40" s="51" t="s">
        <v>13</v>
      </c>
      <c r="O40" s="52">
        <v>37</v>
      </c>
      <c r="P40" s="53" t="s">
        <v>30</v>
      </c>
      <c r="Q40" s="52" t="s">
        <v>31</v>
      </c>
      <c r="R40" s="92">
        <f t="shared" si="14"/>
        <v>53.2</v>
      </c>
      <c r="S40" s="55"/>
      <c r="T40" s="55"/>
      <c r="U40" s="52"/>
      <c r="V40" s="56"/>
      <c r="W40" s="103"/>
    </row>
    <row r="41" spans="1:23" x14ac:dyDescent="0.25">
      <c r="A41" s="50" t="s">
        <v>35</v>
      </c>
      <c r="B41" s="80" t="s">
        <v>13</v>
      </c>
      <c r="C41" s="53">
        <v>38</v>
      </c>
      <c r="D41" s="53" t="s">
        <v>30</v>
      </c>
      <c r="E41" s="52" t="s">
        <v>31</v>
      </c>
      <c r="F41" s="49">
        <v>65</v>
      </c>
      <c r="G41" s="55"/>
      <c r="H41" s="55"/>
      <c r="I41" s="62"/>
      <c r="J41" s="62"/>
      <c r="K41" s="103"/>
      <c r="M41" s="50" t="s">
        <v>35</v>
      </c>
      <c r="N41" s="51" t="s">
        <v>13</v>
      </c>
      <c r="O41" s="52">
        <v>38</v>
      </c>
      <c r="P41" s="53" t="s">
        <v>30</v>
      </c>
      <c r="Q41" s="52" t="s">
        <v>31</v>
      </c>
      <c r="R41" s="92">
        <f t="shared" si="14"/>
        <v>65</v>
      </c>
      <c r="S41" s="55"/>
      <c r="T41" s="55"/>
      <c r="U41" s="52"/>
      <c r="V41" s="56"/>
      <c r="W41" s="103"/>
    </row>
    <row r="42" spans="1:23" x14ac:dyDescent="0.25">
      <c r="A42" s="50" t="s">
        <v>34</v>
      </c>
      <c r="B42" s="80" t="s">
        <v>13</v>
      </c>
      <c r="C42" s="53">
        <v>39</v>
      </c>
      <c r="D42" s="53" t="s">
        <v>30</v>
      </c>
      <c r="E42" s="52" t="s">
        <v>31</v>
      </c>
      <c r="F42" s="49">
        <v>103</v>
      </c>
      <c r="G42" s="55"/>
      <c r="H42" s="55"/>
      <c r="I42" s="62"/>
      <c r="J42" s="62"/>
      <c r="K42" s="103"/>
      <c r="M42" s="50" t="s">
        <v>34</v>
      </c>
      <c r="N42" s="51" t="s">
        <v>13</v>
      </c>
      <c r="O42" s="52">
        <v>39</v>
      </c>
      <c r="P42" s="53" t="s">
        <v>30</v>
      </c>
      <c r="Q42" s="52" t="s">
        <v>31</v>
      </c>
      <c r="R42" s="92">
        <f t="shared" si="14"/>
        <v>103</v>
      </c>
      <c r="S42" s="55"/>
      <c r="T42" s="55"/>
      <c r="U42" s="52"/>
      <c r="V42" s="56"/>
      <c r="W42" s="103"/>
    </row>
    <row r="43" spans="1:23" x14ac:dyDescent="0.25">
      <c r="A43" s="50" t="s">
        <v>33</v>
      </c>
      <c r="B43" s="80" t="s">
        <v>13</v>
      </c>
      <c r="C43" s="53">
        <v>40</v>
      </c>
      <c r="D43" s="53" t="s">
        <v>30</v>
      </c>
      <c r="E43" s="52" t="s">
        <v>31</v>
      </c>
      <c r="F43" s="49">
        <v>87.2</v>
      </c>
      <c r="G43" s="55"/>
      <c r="H43" s="55"/>
      <c r="I43" s="62"/>
      <c r="J43" s="62"/>
      <c r="K43" s="103"/>
      <c r="M43" s="50" t="s">
        <v>33</v>
      </c>
      <c r="N43" s="51" t="s">
        <v>13</v>
      </c>
      <c r="O43" s="52">
        <v>40</v>
      </c>
      <c r="P43" s="53" t="s">
        <v>30</v>
      </c>
      <c r="Q43" s="52" t="s">
        <v>31</v>
      </c>
      <c r="R43" s="92">
        <f t="shared" si="14"/>
        <v>87.2</v>
      </c>
      <c r="S43" s="55"/>
      <c r="T43" s="55"/>
      <c r="U43" s="52"/>
      <c r="V43" s="56"/>
      <c r="W43" s="103"/>
    </row>
    <row r="44" spans="1:23" x14ac:dyDescent="0.25">
      <c r="A44" s="50" t="s">
        <v>32</v>
      </c>
      <c r="B44" s="80" t="s">
        <v>13</v>
      </c>
      <c r="C44" s="53">
        <v>41</v>
      </c>
      <c r="D44" s="53" t="s">
        <v>30</v>
      </c>
      <c r="E44" s="52" t="s">
        <v>31</v>
      </c>
      <c r="F44" s="49">
        <v>69</v>
      </c>
      <c r="G44" s="55"/>
      <c r="H44" s="55"/>
      <c r="I44" s="62"/>
      <c r="J44" s="62"/>
      <c r="K44" s="103"/>
      <c r="M44" s="50" t="s">
        <v>32</v>
      </c>
      <c r="N44" s="51" t="s">
        <v>13</v>
      </c>
      <c r="O44" s="52">
        <v>41</v>
      </c>
      <c r="P44" s="53" t="s">
        <v>30</v>
      </c>
      <c r="Q44" s="52" t="s">
        <v>31</v>
      </c>
      <c r="R44" s="92">
        <f t="shared" si="14"/>
        <v>69</v>
      </c>
      <c r="S44" s="55"/>
      <c r="T44" s="55"/>
      <c r="U44" s="52"/>
      <c r="V44" s="56"/>
      <c r="W44" s="103"/>
    </row>
    <row r="45" spans="1:23" x14ac:dyDescent="0.25">
      <c r="A45" s="50" t="s">
        <v>29</v>
      </c>
      <c r="B45" s="80" t="s">
        <v>13</v>
      </c>
      <c r="C45" s="53">
        <v>42</v>
      </c>
      <c r="D45" s="53" t="s">
        <v>30</v>
      </c>
      <c r="E45" s="52" t="s">
        <v>31</v>
      </c>
      <c r="F45" s="49">
        <v>64.599999999999994</v>
      </c>
      <c r="G45" s="55">
        <v>61.56</v>
      </c>
      <c r="H45" s="55">
        <f t="shared" si="8"/>
        <v>4.617</v>
      </c>
      <c r="I45" s="62">
        <v>4</v>
      </c>
      <c r="J45" s="62">
        <f>((F45-G45)/G45)*100</f>
        <v>4.9382716049382589</v>
      </c>
      <c r="K45" s="83">
        <f>(F45-G45)/H45</f>
        <v>0.65843621399176777</v>
      </c>
      <c r="M45" s="50" t="s">
        <v>29</v>
      </c>
      <c r="N45" s="51" t="s">
        <v>13</v>
      </c>
      <c r="O45" s="52">
        <v>42</v>
      </c>
      <c r="P45" s="53" t="s">
        <v>30</v>
      </c>
      <c r="Q45" s="52" t="s">
        <v>31</v>
      </c>
      <c r="R45" s="92">
        <f>ROUND(F45,1)</f>
        <v>64.599999999999994</v>
      </c>
      <c r="S45" s="55">
        <v>65.180000000000007</v>
      </c>
      <c r="T45" s="55">
        <v>1.6220000000000001</v>
      </c>
      <c r="U45" s="52">
        <v>1</v>
      </c>
      <c r="V45" s="61">
        <f t="shared" si="12"/>
        <v>-0.8898435102792458</v>
      </c>
      <c r="W45" s="95">
        <f t="shared" si="13"/>
        <v>-0.35758323057953911</v>
      </c>
    </row>
    <row r="46" spans="1:23" x14ac:dyDescent="0.25">
      <c r="A46" s="17" t="s">
        <v>16</v>
      </c>
      <c r="B46" s="79" t="s">
        <v>13</v>
      </c>
      <c r="C46" s="20">
        <v>43</v>
      </c>
      <c r="D46" s="20" t="s">
        <v>28</v>
      </c>
      <c r="E46" s="19" t="s">
        <v>24</v>
      </c>
      <c r="F46" s="47">
        <v>129</v>
      </c>
      <c r="G46" s="35">
        <v>124.99</v>
      </c>
      <c r="H46" s="35">
        <f t="shared" si="8"/>
        <v>9.37425</v>
      </c>
      <c r="I46" s="61">
        <v>4</v>
      </c>
      <c r="J46" s="61">
        <f>((F46-G46)/G46)*100</f>
        <v>3.2082566605328466</v>
      </c>
      <c r="K46" s="83">
        <f t="shared" ref="K46:K68" si="15">(F46-G46)/H46</f>
        <v>0.42776755473771289</v>
      </c>
      <c r="M46" s="17" t="s">
        <v>25</v>
      </c>
      <c r="N46" s="79" t="s">
        <v>13</v>
      </c>
      <c r="O46" s="20">
        <v>43</v>
      </c>
      <c r="P46" s="20" t="s">
        <v>28</v>
      </c>
      <c r="Q46" s="19" t="s">
        <v>24</v>
      </c>
      <c r="R46" s="89">
        <f t="shared" ref="R46:R49" si="16">ROUND(F46,0)</f>
        <v>129</v>
      </c>
      <c r="S46" s="35">
        <v>126.8</v>
      </c>
      <c r="T46" s="35">
        <v>2.8809999999999998</v>
      </c>
      <c r="U46" s="19">
        <v>1</v>
      </c>
      <c r="V46" s="61">
        <f t="shared" si="12"/>
        <v>1.7350157728706648</v>
      </c>
      <c r="W46" s="95">
        <f t="shared" si="13"/>
        <v>0.76362374175633563</v>
      </c>
    </row>
    <row r="47" spans="1:23" x14ac:dyDescent="0.25">
      <c r="A47" s="17" t="s">
        <v>12</v>
      </c>
      <c r="B47" s="79" t="s">
        <v>13</v>
      </c>
      <c r="C47" s="20">
        <v>44</v>
      </c>
      <c r="D47" s="20" t="s">
        <v>28</v>
      </c>
      <c r="E47" s="19" t="s">
        <v>24</v>
      </c>
      <c r="F47" s="47">
        <v>182</v>
      </c>
      <c r="G47" s="35">
        <v>177.4</v>
      </c>
      <c r="H47" s="35">
        <f t="shared" si="8"/>
        <v>13.305</v>
      </c>
      <c r="I47" s="61">
        <v>4</v>
      </c>
      <c r="J47" s="61">
        <f t="shared" ref="J47:J68" si="17">((F47-G47)/G47)*100</f>
        <v>2.5930101465614399</v>
      </c>
      <c r="K47" s="83">
        <f t="shared" si="15"/>
        <v>0.34573468620819198</v>
      </c>
      <c r="M47" s="17" t="s">
        <v>20</v>
      </c>
      <c r="N47" s="79" t="s">
        <v>13</v>
      </c>
      <c r="O47" s="20">
        <v>44</v>
      </c>
      <c r="P47" s="20" t="s">
        <v>28</v>
      </c>
      <c r="Q47" s="19" t="s">
        <v>24</v>
      </c>
      <c r="R47" s="89">
        <f t="shared" si="16"/>
        <v>182</v>
      </c>
      <c r="S47" s="35">
        <v>178.3</v>
      </c>
      <c r="T47" s="35">
        <v>3.996</v>
      </c>
      <c r="U47" s="19">
        <v>1</v>
      </c>
      <c r="V47" s="61">
        <f t="shared" si="12"/>
        <v>2.075154234436337</v>
      </c>
      <c r="W47" s="95">
        <f t="shared" si="13"/>
        <v>0.92592592592592304</v>
      </c>
    </row>
    <row r="48" spans="1:23" x14ac:dyDescent="0.25">
      <c r="A48" s="17" t="s">
        <v>27</v>
      </c>
      <c r="B48" s="79" t="s">
        <v>13</v>
      </c>
      <c r="C48" s="20">
        <v>45</v>
      </c>
      <c r="D48" s="20" t="s">
        <v>28</v>
      </c>
      <c r="E48" s="19" t="s">
        <v>24</v>
      </c>
      <c r="F48" s="47">
        <v>106</v>
      </c>
      <c r="G48" s="35">
        <v>104.15</v>
      </c>
      <c r="H48" s="35">
        <f t="shared" si="8"/>
        <v>7.8112500000000002</v>
      </c>
      <c r="I48" s="61">
        <v>4</v>
      </c>
      <c r="J48" s="61">
        <f t="shared" si="17"/>
        <v>1.7762842054728702</v>
      </c>
      <c r="K48" s="83">
        <f t="shared" si="15"/>
        <v>0.23683789406304936</v>
      </c>
      <c r="M48" s="17" t="s">
        <v>17</v>
      </c>
      <c r="N48" s="79" t="s">
        <v>13</v>
      </c>
      <c r="O48" s="20">
        <v>45</v>
      </c>
      <c r="P48" s="20" t="s">
        <v>28</v>
      </c>
      <c r="Q48" s="19" t="s">
        <v>24</v>
      </c>
      <c r="R48" s="89">
        <f t="shared" si="16"/>
        <v>106</v>
      </c>
      <c r="S48" s="35">
        <v>105.6</v>
      </c>
      <c r="T48" s="35">
        <v>1.27</v>
      </c>
      <c r="U48" s="19">
        <v>1</v>
      </c>
      <c r="V48" s="61">
        <f t="shared" si="12"/>
        <v>0.37878787878788417</v>
      </c>
      <c r="W48" s="95">
        <f t="shared" si="13"/>
        <v>0.31496062992126433</v>
      </c>
    </row>
    <row r="49" spans="1:23" x14ac:dyDescent="0.25">
      <c r="A49" s="17" t="s">
        <v>16</v>
      </c>
      <c r="B49" s="79" t="s">
        <v>13</v>
      </c>
      <c r="C49" s="20">
        <v>46</v>
      </c>
      <c r="D49" s="20" t="s">
        <v>26</v>
      </c>
      <c r="E49" s="19" t="s">
        <v>24</v>
      </c>
      <c r="F49" s="47">
        <v>105</v>
      </c>
      <c r="G49" s="35">
        <v>103.73</v>
      </c>
      <c r="H49" s="35">
        <f t="shared" si="8"/>
        <v>7.7797499999999999</v>
      </c>
      <c r="I49" s="61">
        <v>4</v>
      </c>
      <c r="J49" s="61">
        <f t="shared" si="17"/>
        <v>1.2243324014267774</v>
      </c>
      <c r="K49" s="83">
        <f t="shared" si="15"/>
        <v>0.16324432019023696</v>
      </c>
      <c r="M49" s="17" t="s">
        <v>22</v>
      </c>
      <c r="N49" s="79" t="s">
        <v>13</v>
      </c>
      <c r="O49" s="20">
        <v>46</v>
      </c>
      <c r="P49" s="20" t="s">
        <v>26</v>
      </c>
      <c r="Q49" s="19" t="s">
        <v>24</v>
      </c>
      <c r="R49" s="89">
        <f t="shared" si="16"/>
        <v>105</v>
      </c>
      <c r="S49" s="35" t="s">
        <v>95</v>
      </c>
      <c r="T49" s="35">
        <v>6.2910000000000004</v>
      </c>
      <c r="U49" s="19">
        <v>1</v>
      </c>
      <c r="V49" s="61">
        <f t="shared" si="12"/>
        <v>3.9603960396039604</v>
      </c>
      <c r="W49" s="95">
        <f t="shared" si="13"/>
        <v>0.63582896200921946</v>
      </c>
    </row>
    <row r="50" spans="1:23" x14ac:dyDescent="0.25">
      <c r="A50" s="17" t="s">
        <v>12</v>
      </c>
      <c r="B50" s="79" t="s">
        <v>13</v>
      </c>
      <c r="C50" s="20">
        <v>47</v>
      </c>
      <c r="D50" s="20" t="s">
        <v>26</v>
      </c>
      <c r="E50" s="19" t="s">
        <v>24</v>
      </c>
      <c r="F50" s="47">
        <v>69.900000000000006</v>
      </c>
      <c r="G50" s="35">
        <v>76.290000000000006</v>
      </c>
      <c r="H50" s="35">
        <f t="shared" si="8"/>
        <v>5.7217500000000001</v>
      </c>
      <c r="I50" s="61">
        <v>4</v>
      </c>
      <c r="J50" s="61">
        <f t="shared" si="17"/>
        <v>-8.3759339362957146</v>
      </c>
      <c r="K50" s="83">
        <f t="shared" si="15"/>
        <v>-1.1167911915060953</v>
      </c>
      <c r="M50" s="17" t="s">
        <v>16</v>
      </c>
      <c r="N50" s="79" t="s">
        <v>13</v>
      </c>
      <c r="O50" s="20">
        <v>47</v>
      </c>
      <c r="P50" s="20" t="s">
        <v>26</v>
      </c>
      <c r="Q50" s="19" t="s">
        <v>24</v>
      </c>
      <c r="R50" s="89">
        <f t="shared" ref="R50:R68" si="18">F50</f>
        <v>69.900000000000006</v>
      </c>
      <c r="S50" s="35">
        <v>71.95</v>
      </c>
      <c r="T50" s="35">
        <v>6.899</v>
      </c>
      <c r="U50" s="19">
        <v>1</v>
      </c>
      <c r="V50" s="61">
        <f t="shared" si="12"/>
        <v>-2.8492008339124353</v>
      </c>
      <c r="W50" s="95">
        <f t="shared" si="13"/>
        <v>-0.29714451369763695</v>
      </c>
    </row>
    <row r="51" spans="1:23" x14ac:dyDescent="0.25">
      <c r="A51" s="17" t="s">
        <v>21</v>
      </c>
      <c r="B51" s="79" t="s">
        <v>13</v>
      </c>
      <c r="C51" s="20">
        <v>48</v>
      </c>
      <c r="D51" s="20" t="s">
        <v>26</v>
      </c>
      <c r="E51" s="19" t="s">
        <v>24</v>
      </c>
      <c r="F51" s="47">
        <v>58.8</v>
      </c>
      <c r="G51" s="35">
        <v>58.74</v>
      </c>
      <c r="H51" s="35">
        <f t="shared" si="8"/>
        <v>4.4055</v>
      </c>
      <c r="I51" s="61">
        <v>4</v>
      </c>
      <c r="J51" s="61">
        <f t="shared" si="17"/>
        <v>0.10214504596526244</v>
      </c>
      <c r="K51" s="83">
        <f t="shared" si="15"/>
        <v>1.3619339462034995E-2</v>
      </c>
      <c r="M51" s="17" t="s">
        <v>27</v>
      </c>
      <c r="N51" s="79" t="s">
        <v>13</v>
      </c>
      <c r="O51" s="20">
        <v>48</v>
      </c>
      <c r="P51" s="20" t="s">
        <v>26</v>
      </c>
      <c r="Q51" s="19" t="s">
        <v>24</v>
      </c>
      <c r="R51" s="89">
        <f t="shared" si="18"/>
        <v>58.8</v>
      </c>
      <c r="S51" s="35">
        <v>57.27</v>
      </c>
      <c r="T51" s="35">
        <v>6.63</v>
      </c>
      <c r="U51" s="19">
        <v>1</v>
      </c>
      <c r="V51" s="61">
        <f t="shared" si="12"/>
        <v>2.6715557883708643</v>
      </c>
      <c r="W51" s="95">
        <f t="shared" si="13"/>
        <v>0.23076923076922987</v>
      </c>
    </row>
    <row r="52" spans="1:23" x14ac:dyDescent="0.25">
      <c r="A52" s="17" t="s">
        <v>20</v>
      </c>
      <c r="B52" s="79" t="s">
        <v>13</v>
      </c>
      <c r="C52" s="20">
        <v>49</v>
      </c>
      <c r="D52" s="20" t="s">
        <v>26</v>
      </c>
      <c r="E52" s="19" t="s">
        <v>24</v>
      </c>
      <c r="F52" s="47">
        <v>56.5</v>
      </c>
      <c r="G52" s="35">
        <v>59.84</v>
      </c>
      <c r="H52" s="35">
        <f t="shared" si="8"/>
        <v>4.4880000000000004</v>
      </c>
      <c r="I52" s="61">
        <v>4</v>
      </c>
      <c r="J52" s="61">
        <f t="shared" si="17"/>
        <v>-5.5815508021390432</v>
      </c>
      <c r="K52" s="83">
        <f t="shared" si="15"/>
        <v>-0.74420677361853904</v>
      </c>
      <c r="M52" s="17" t="s">
        <v>25</v>
      </c>
      <c r="N52" s="79" t="s">
        <v>13</v>
      </c>
      <c r="O52" s="20">
        <v>49</v>
      </c>
      <c r="P52" s="20" t="s">
        <v>26</v>
      </c>
      <c r="Q52" s="19" t="s">
        <v>24</v>
      </c>
      <c r="R52" s="89">
        <f t="shared" si="18"/>
        <v>56.5</v>
      </c>
      <c r="S52" s="35">
        <v>57.3</v>
      </c>
      <c r="T52" s="35">
        <v>5.7729999999999997</v>
      </c>
      <c r="U52" s="19">
        <v>1</v>
      </c>
      <c r="V52" s="61">
        <f t="shared" si="12"/>
        <v>-1.3961605584642185</v>
      </c>
      <c r="W52" s="95">
        <f t="shared" si="13"/>
        <v>-0.13857613026156196</v>
      </c>
    </row>
    <row r="53" spans="1:23" x14ac:dyDescent="0.25">
      <c r="A53" s="17" t="s">
        <v>19</v>
      </c>
      <c r="B53" s="79" t="s">
        <v>13</v>
      </c>
      <c r="C53" s="20">
        <v>50</v>
      </c>
      <c r="D53" s="20" t="s">
        <v>26</v>
      </c>
      <c r="E53" s="19" t="s">
        <v>24</v>
      </c>
      <c r="F53" s="47">
        <v>94.5</v>
      </c>
      <c r="G53" s="35">
        <v>92.55</v>
      </c>
      <c r="H53" s="35">
        <f t="shared" si="8"/>
        <v>6.9412499999999993</v>
      </c>
      <c r="I53" s="19">
        <v>4</v>
      </c>
      <c r="J53" s="61">
        <f t="shared" si="17"/>
        <v>2.1069692058346869</v>
      </c>
      <c r="K53" s="83">
        <f t="shared" si="15"/>
        <v>0.28092922744462495</v>
      </c>
      <c r="M53" s="17" t="s">
        <v>20</v>
      </c>
      <c r="N53" s="79" t="s">
        <v>13</v>
      </c>
      <c r="O53" s="20">
        <v>50</v>
      </c>
      <c r="P53" s="20" t="s">
        <v>26</v>
      </c>
      <c r="Q53" s="19" t="s">
        <v>24</v>
      </c>
      <c r="R53" s="89">
        <f t="shared" si="18"/>
        <v>94.5</v>
      </c>
      <c r="S53" s="35">
        <v>92.93</v>
      </c>
      <c r="T53" s="35">
        <v>6.3570000000000002</v>
      </c>
      <c r="U53" s="19">
        <v>1</v>
      </c>
      <c r="V53" s="61">
        <f t="shared" si="12"/>
        <v>1.689443667276437</v>
      </c>
      <c r="W53" s="95">
        <f t="shared" si="13"/>
        <v>0.24697184206386552</v>
      </c>
    </row>
    <row r="54" spans="1:23" x14ac:dyDescent="0.25">
      <c r="A54" s="17" t="s">
        <v>22</v>
      </c>
      <c r="B54" s="79" t="s">
        <v>13</v>
      </c>
      <c r="C54" s="20">
        <v>51</v>
      </c>
      <c r="D54" s="20" t="s">
        <v>23</v>
      </c>
      <c r="E54" s="19" t="s">
        <v>24</v>
      </c>
      <c r="F54" s="47">
        <v>124</v>
      </c>
      <c r="G54" s="35">
        <v>129</v>
      </c>
      <c r="H54" s="35">
        <f t="shared" si="8"/>
        <v>9.6749999999999989</v>
      </c>
      <c r="I54" s="19">
        <v>4</v>
      </c>
      <c r="J54" s="61">
        <f t="shared" si="17"/>
        <v>-3.8759689922480618</v>
      </c>
      <c r="K54" s="83">
        <f t="shared" si="15"/>
        <v>-0.516795865633075</v>
      </c>
      <c r="M54" s="17" t="s">
        <v>12</v>
      </c>
      <c r="N54" s="79" t="s">
        <v>13</v>
      </c>
      <c r="O54" s="20">
        <v>51</v>
      </c>
      <c r="P54" s="20" t="s">
        <v>23</v>
      </c>
      <c r="Q54" s="19" t="s">
        <v>24</v>
      </c>
      <c r="R54" s="89">
        <f t="shared" ref="R54:R57" si="19">ROUND(F54,0)</f>
        <v>124</v>
      </c>
      <c r="S54" s="35">
        <v>124.7</v>
      </c>
      <c r="T54" s="35">
        <v>3.73</v>
      </c>
      <c r="U54" s="19">
        <v>1</v>
      </c>
      <c r="V54" s="61">
        <f t="shared" si="12"/>
        <v>-0.56134723336006642</v>
      </c>
      <c r="W54" s="95">
        <f t="shared" si="13"/>
        <v>-0.18766756032171658</v>
      </c>
    </row>
    <row r="55" spans="1:23" x14ac:dyDescent="0.25">
      <c r="A55" s="17" t="s">
        <v>16</v>
      </c>
      <c r="B55" s="79" t="s">
        <v>13</v>
      </c>
      <c r="C55" s="20">
        <v>52</v>
      </c>
      <c r="D55" s="20" t="s">
        <v>23</v>
      </c>
      <c r="E55" s="19" t="s">
        <v>24</v>
      </c>
      <c r="F55" s="47">
        <v>231</v>
      </c>
      <c r="G55" s="35">
        <v>240.33</v>
      </c>
      <c r="H55" s="35">
        <f t="shared" si="8"/>
        <v>18.024750000000001</v>
      </c>
      <c r="I55" s="19">
        <v>4</v>
      </c>
      <c r="J55" s="61">
        <f t="shared" si="17"/>
        <v>-3.8821620272125879</v>
      </c>
      <c r="K55" s="83">
        <f t="shared" si="15"/>
        <v>-0.51762160362834497</v>
      </c>
      <c r="M55" s="17" t="s">
        <v>27</v>
      </c>
      <c r="N55" s="79" t="s">
        <v>13</v>
      </c>
      <c r="O55" s="20">
        <v>52</v>
      </c>
      <c r="P55" s="20" t="s">
        <v>23</v>
      </c>
      <c r="Q55" s="19" t="s">
        <v>24</v>
      </c>
      <c r="R55" s="89">
        <f t="shared" si="19"/>
        <v>231</v>
      </c>
      <c r="S55" s="35">
        <v>229.4</v>
      </c>
      <c r="T55" s="35">
        <v>11.3</v>
      </c>
      <c r="U55" s="19">
        <v>1</v>
      </c>
      <c r="V55" s="61">
        <f t="shared" si="12"/>
        <v>0.69747166521359816</v>
      </c>
      <c r="W55" s="95">
        <f t="shared" si="13"/>
        <v>0.1415929203539818</v>
      </c>
    </row>
    <row r="56" spans="1:23" x14ac:dyDescent="0.25">
      <c r="A56" s="17" t="s">
        <v>12</v>
      </c>
      <c r="B56" s="79" t="s">
        <v>13</v>
      </c>
      <c r="C56" s="20">
        <v>53</v>
      </c>
      <c r="D56" s="20" t="s">
        <v>23</v>
      </c>
      <c r="E56" s="19" t="s">
        <v>24</v>
      </c>
      <c r="F56" s="47">
        <v>188</v>
      </c>
      <c r="G56" s="35">
        <v>195.05</v>
      </c>
      <c r="H56" s="35">
        <f t="shared" si="8"/>
        <v>14.62875</v>
      </c>
      <c r="I56" s="19">
        <v>4</v>
      </c>
      <c r="J56" s="61">
        <f t="shared" si="17"/>
        <v>-3.6144578313253066</v>
      </c>
      <c r="K56" s="83">
        <f t="shared" si="15"/>
        <v>-0.48192771084337427</v>
      </c>
      <c r="M56" s="17" t="s">
        <v>21</v>
      </c>
      <c r="N56" s="79" t="s">
        <v>13</v>
      </c>
      <c r="O56" s="20">
        <v>53</v>
      </c>
      <c r="P56" s="20" t="s">
        <v>23</v>
      </c>
      <c r="Q56" s="19" t="s">
        <v>24</v>
      </c>
      <c r="R56" s="89">
        <f t="shared" si="19"/>
        <v>188</v>
      </c>
      <c r="S56" s="35">
        <v>187.4</v>
      </c>
      <c r="T56" s="35">
        <v>6.8689999999999998</v>
      </c>
      <c r="U56" s="19">
        <v>1</v>
      </c>
      <c r="V56" s="61">
        <f t="shared" si="12"/>
        <v>0.32017075773745696</v>
      </c>
      <c r="W56" s="95">
        <f t="shared" si="13"/>
        <v>8.7348959091570005E-2</v>
      </c>
    </row>
    <row r="57" spans="1:23" x14ac:dyDescent="0.25">
      <c r="A57" s="17" t="s">
        <v>21</v>
      </c>
      <c r="B57" s="79" t="s">
        <v>13</v>
      </c>
      <c r="C57" s="20">
        <v>54</v>
      </c>
      <c r="D57" s="20" t="s">
        <v>23</v>
      </c>
      <c r="E57" s="19" t="s">
        <v>24</v>
      </c>
      <c r="F57" s="47">
        <v>117</v>
      </c>
      <c r="G57" s="35">
        <v>125.34</v>
      </c>
      <c r="H57" s="35">
        <f t="shared" si="8"/>
        <v>9.4004999999999992</v>
      </c>
      <c r="I57" s="19">
        <v>4</v>
      </c>
      <c r="J57" s="61">
        <f t="shared" si="17"/>
        <v>-6.6539013882240328</v>
      </c>
      <c r="K57" s="83">
        <f t="shared" si="15"/>
        <v>-0.88718685176320455</v>
      </c>
      <c r="M57" s="17" t="s">
        <v>25</v>
      </c>
      <c r="N57" s="79" t="s">
        <v>13</v>
      </c>
      <c r="O57" s="20">
        <v>54</v>
      </c>
      <c r="P57" s="20" t="s">
        <v>23</v>
      </c>
      <c r="Q57" s="19" t="s">
        <v>24</v>
      </c>
      <c r="R57" s="89">
        <f t="shared" si="19"/>
        <v>117</v>
      </c>
      <c r="S57" s="35">
        <v>119.2</v>
      </c>
      <c r="T57" s="35">
        <v>6.4969999999999999</v>
      </c>
      <c r="U57" s="19">
        <v>1</v>
      </c>
      <c r="V57" s="61">
        <f t="shared" si="12"/>
        <v>-1.8456375838926196</v>
      </c>
      <c r="W57" s="95">
        <f t="shared" si="13"/>
        <v>-0.33861782361089776</v>
      </c>
    </row>
    <row r="58" spans="1:23" x14ac:dyDescent="0.25">
      <c r="A58" s="17" t="s">
        <v>25</v>
      </c>
      <c r="B58" s="79" t="s">
        <v>13</v>
      </c>
      <c r="C58" s="20">
        <v>55</v>
      </c>
      <c r="D58" s="20" t="s">
        <v>23</v>
      </c>
      <c r="E58" s="19" t="s">
        <v>24</v>
      </c>
      <c r="F58" s="47">
        <v>84</v>
      </c>
      <c r="G58" s="35">
        <v>88.45</v>
      </c>
      <c r="H58" s="35">
        <f t="shared" si="8"/>
        <v>6.63375</v>
      </c>
      <c r="I58" s="19">
        <v>4</v>
      </c>
      <c r="J58" s="61">
        <f t="shared" si="17"/>
        <v>-5.0310910118711165</v>
      </c>
      <c r="K58" s="83">
        <f t="shared" si="15"/>
        <v>-0.67081213491614888</v>
      </c>
      <c r="M58" s="17" t="s">
        <v>20</v>
      </c>
      <c r="N58" s="79" t="s">
        <v>13</v>
      </c>
      <c r="O58" s="20">
        <v>55</v>
      </c>
      <c r="P58" s="20" t="s">
        <v>23</v>
      </c>
      <c r="Q58" s="19" t="s">
        <v>24</v>
      </c>
      <c r="R58" s="89">
        <f t="shared" si="18"/>
        <v>84</v>
      </c>
      <c r="S58" s="35">
        <v>85.48</v>
      </c>
      <c r="T58" s="35">
        <v>2.859</v>
      </c>
      <c r="U58" s="19">
        <v>1</v>
      </c>
      <c r="V58" s="61">
        <f t="shared" si="12"/>
        <v>-1.7313991576977117</v>
      </c>
      <c r="W58" s="95">
        <f t="shared" si="13"/>
        <v>-0.517663518712838</v>
      </c>
    </row>
    <row r="59" spans="1:23" x14ac:dyDescent="0.25">
      <c r="A59" s="17" t="s">
        <v>17</v>
      </c>
      <c r="B59" s="79" t="s">
        <v>13</v>
      </c>
      <c r="C59" s="20">
        <v>56</v>
      </c>
      <c r="D59" s="20" t="s">
        <v>23</v>
      </c>
      <c r="E59" s="19" t="s">
        <v>24</v>
      </c>
      <c r="F59" s="47">
        <v>45.6</v>
      </c>
      <c r="G59" s="35">
        <v>56.52</v>
      </c>
      <c r="H59" s="35">
        <f t="shared" si="8"/>
        <v>4.2389999999999999</v>
      </c>
      <c r="I59" s="19">
        <v>4</v>
      </c>
      <c r="J59" s="61">
        <f t="shared" si="17"/>
        <v>-19.320594479830149</v>
      </c>
      <c r="K59" s="83">
        <f t="shared" si="15"/>
        <v>-2.5760792639773538</v>
      </c>
      <c r="M59" s="17" t="s">
        <v>19</v>
      </c>
      <c r="N59" s="79" t="s">
        <v>13</v>
      </c>
      <c r="O59" s="20">
        <v>56</v>
      </c>
      <c r="P59" s="20" t="s">
        <v>23</v>
      </c>
      <c r="Q59" s="19" t="s">
        <v>24</v>
      </c>
      <c r="R59" s="89">
        <f t="shared" si="18"/>
        <v>45.6</v>
      </c>
      <c r="S59" s="35">
        <v>51.94</v>
      </c>
      <c r="T59" s="35">
        <v>4.6479999999999997</v>
      </c>
      <c r="U59" s="19">
        <v>1</v>
      </c>
      <c r="V59" s="61">
        <f>((R59-S59)/S59)*100</f>
        <v>-12.206391990758561</v>
      </c>
      <c r="W59" s="95">
        <f>(R59-S59)/T59</f>
        <v>-1.3640275387263332</v>
      </c>
    </row>
    <row r="60" spans="1:23" x14ac:dyDescent="0.25">
      <c r="A60" s="17" t="s">
        <v>22</v>
      </c>
      <c r="B60" s="79" t="s">
        <v>13</v>
      </c>
      <c r="C60" s="20">
        <v>57</v>
      </c>
      <c r="D60" s="20" t="s">
        <v>18</v>
      </c>
      <c r="E60" s="19" t="s">
        <v>15</v>
      </c>
      <c r="F60" s="47">
        <v>12.93</v>
      </c>
      <c r="G60" s="35">
        <v>12.93</v>
      </c>
      <c r="H60" s="19" t="s">
        <v>94</v>
      </c>
      <c r="I60" s="19">
        <v>4</v>
      </c>
      <c r="J60" s="35">
        <f>((F60-G60))</f>
        <v>0</v>
      </c>
      <c r="K60" s="83">
        <f t="shared" si="15"/>
        <v>0</v>
      </c>
      <c r="M60" s="17" t="s">
        <v>22</v>
      </c>
      <c r="N60" s="79" t="s">
        <v>13</v>
      </c>
      <c r="O60" s="20">
        <v>57</v>
      </c>
      <c r="P60" s="20" t="s">
        <v>18</v>
      </c>
      <c r="Q60" s="19" t="s">
        <v>15</v>
      </c>
      <c r="R60" s="35">
        <f t="shared" si="18"/>
        <v>12.93</v>
      </c>
      <c r="S60" s="35">
        <v>12.91500000053485</v>
      </c>
      <c r="T60" s="35">
        <v>6.8558910440451662E-2</v>
      </c>
      <c r="U60" s="19" t="s">
        <v>76</v>
      </c>
      <c r="V60" s="35">
        <f>S60-R60</f>
        <v>-1.4999999465150182E-2</v>
      </c>
      <c r="W60" s="95">
        <f t="shared" ref="W60:W66" si="20">(R60-S60)/T60</f>
        <v>0.21878993363202234</v>
      </c>
    </row>
    <row r="61" spans="1:23" x14ac:dyDescent="0.25">
      <c r="A61" s="17" t="s">
        <v>16</v>
      </c>
      <c r="B61" s="79" t="s">
        <v>13</v>
      </c>
      <c r="C61" s="20">
        <v>58</v>
      </c>
      <c r="D61" s="20" t="s">
        <v>18</v>
      </c>
      <c r="E61" s="19" t="s">
        <v>15</v>
      </c>
      <c r="F61" s="47">
        <v>12.05</v>
      </c>
      <c r="G61" s="35">
        <v>12.06</v>
      </c>
      <c r="H61" s="19" t="s">
        <v>94</v>
      </c>
      <c r="I61" s="19">
        <v>4</v>
      </c>
      <c r="J61" s="35">
        <f t="shared" ref="J61:J66" si="21">((F61-G61))</f>
        <v>-9.9999999999997868E-3</v>
      </c>
      <c r="K61" s="83">
        <f t="shared" si="15"/>
        <v>-6.666666666666525E-2</v>
      </c>
      <c r="M61" s="17" t="s">
        <v>16</v>
      </c>
      <c r="N61" s="79" t="s">
        <v>13</v>
      </c>
      <c r="O61" s="20">
        <v>58</v>
      </c>
      <c r="P61" s="20" t="s">
        <v>18</v>
      </c>
      <c r="Q61" s="19" t="s">
        <v>15</v>
      </c>
      <c r="R61" s="35">
        <f t="shared" si="18"/>
        <v>12.05</v>
      </c>
      <c r="S61" s="35">
        <v>12.052500000265804</v>
      </c>
      <c r="T61" s="35">
        <v>6.8686136992674354E-2</v>
      </c>
      <c r="U61" s="19" t="s">
        <v>76</v>
      </c>
      <c r="V61" s="35">
        <f t="shared" ref="V61:V66" si="22">S61-R61</f>
        <v>2.5000002658028819E-3</v>
      </c>
      <c r="W61" s="95">
        <f t="shared" si="20"/>
        <v>-3.6397450421029161E-2</v>
      </c>
    </row>
    <row r="62" spans="1:23" x14ac:dyDescent="0.25">
      <c r="A62" s="17" t="s">
        <v>12</v>
      </c>
      <c r="B62" s="79" t="s">
        <v>13</v>
      </c>
      <c r="C62" s="20">
        <v>59</v>
      </c>
      <c r="D62" s="20" t="s">
        <v>18</v>
      </c>
      <c r="E62" s="19" t="s">
        <v>15</v>
      </c>
      <c r="F62" s="48">
        <v>7.91</v>
      </c>
      <c r="G62" s="35">
        <v>7.92</v>
      </c>
      <c r="H62" s="19" t="s">
        <v>94</v>
      </c>
      <c r="I62" s="61">
        <v>4</v>
      </c>
      <c r="J62" s="35">
        <f t="shared" si="21"/>
        <v>-9.9999999999997868E-3</v>
      </c>
      <c r="K62" s="83">
        <f t="shared" si="15"/>
        <v>-6.666666666666525E-2</v>
      </c>
      <c r="M62" s="17" t="s">
        <v>12</v>
      </c>
      <c r="N62" s="79" t="s">
        <v>13</v>
      </c>
      <c r="O62" s="20">
        <v>59</v>
      </c>
      <c r="P62" s="20" t="s">
        <v>18</v>
      </c>
      <c r="Q62" s="19" t="s">
        <v>15</v>
      </c>
      <c r="R62" s="35">
        <f t="shared" si="18"/>
        <v>7.91</v>
      </c>
      <c r="S62" s="35">
        <v>7.9155597813592111</v>
      </c>
      <c r="T62" s="84">
        <v>4.3701952445839201E-2</v>
      </c>
      <c r="U62" s="19" t="s">
        <v>76</v>
      </c>
      <c r="V62" s="35">
        <f t="shared" si="22"/>
        <v>5.5597813592109802E-3</v>
      </c>
      <c r="W62" s="95">
        <f t="shared" si="20"/>
        <v>-0.12722043405500796</v>
      </c>
    </row>
    <row r="63" spans="1:23" x14ac:dyDescent="0.25">
      <c r="A63" s="17" t="s">
        <v>21</v>
      </c>
      <c r="B63" s="79" t="s">
        <v>13</v>
      </c>
      <c r="C63" s="20">
        <v>60</v>
      </c>
      <c r="D63" s="20" t="s">
        <v>18</v>
      </c>
      <c r="E63" s="19" t="s">
        <v>15</v>
      </c>
      <c r="F63" s="48">
        <v>5.46</v>
      </c>
      <c r="G63" s="35">
        <v>5.51</v>
      </c>
      <c r="H63" s="19" t="s">
        <v>94</v>
      </c>
      <c r="I63" s="61">
        <v>4</v>
      </c>
      <c r="J63" s="35">
        <f t="shared" si="21"/>
        <v>-4.9999999999999822E-2</v>
      </c>
      <c r="K63" s="83">
        <f t="shared" si="15"/>
        <v>-0.33333333333333215</v>
      </c>
      <c r="M63" s="17" t="s">
        <v>21</v>
      </c>
      <c r="N63" s="79" t="s">
        <v>13</v>
      </c>
      <c r="O63" s="20">
        <v>61</v>
      </c>
      <c r="P63" s="20" t="s">
        <v>18</v>
      </c>
      <c r="Q63" s="19" t="s">
        <v>15</v>
      </c>
      <c r="R63" s="35">
        <f t="shared" si="18"/>
        <v>5.46</v>
      </c>
      <c r="S63" s="35">
        <v>5.4888888969374996</v>
      </c>
      <c r="T63" s="84">
        <v>3.1478412445673939E-2</v>
      </c>
      <c r="U63" s="19" t="s">
        <v>76</v>
      </c>
      <c r="V63" s="35">
        <f t="shared" si="22"/>
        <v>2.8888896937499631E-2</v>
      </c>
      <c r="W63" s="95">
        <f t="shared" si="20"/>
        <v>-0.91773678190908303</v>
      </c>
    </row>
    <row r="64" spans="1:23" x14ac:dyDescent="0.25">
      <c r="A64" s="17" t="s">
        <v>20</v>
      </c>
      <c r="B64" s="79" t="s">
        <v>13</v>
      </c>
      <c r="C64" s="20">
        <v>61</v>
      </c>
      <c r="D64" s="20" t="s">
        <v>18</v>
      </c>
      <c r="E64" s="19" t="s">
        <v>15</v>
      </c>
      <c r="F64" s="48">
        <v>16.440000000000001</v>
      </c>
      <c r="G64" s="35">
        <v>16.399999999999999</v>
      </c>
      <c r="H64" s="19" t="s">
        <v>94</v>
      </c>
      <c r="I64" s="61">
        <v>4</v>
      </c>
      <c r="J64" s="35">
        <f t="shared" si="21"/>
        <v>4.00000000000027E-2</v>
      </c>
      <c r="K64" s="83">
        <f t="shared" si="15"/>
        <v>0.2666666666666847</v>
      </c>
      <c r="M64" s="17" t="s">
        <v>20</v>
      </c>
      <c r="N64" s="79" t="s">
        <v>13</v>
      </c>
      <c r="O64" s="20">
        <v>63</v>
      </c>
      <c r="P64" s="20" t="s">
        <v>18</v>
      </c>
      <c r="Q64" s="19" t="s">
        <v>15</v>
      </c>
      <c r="R64" s="35">
        <f t="shared" si="18"/>
        <v>16.440000000000001</v>
      </c>
      <c r="S64" s="35">
        <v>16.417221666225021</v>
      </c>
      <c r="T64" s="84">
        <v>6.8585168139837144E-2</v>
      </c>
      <c r="U64" s="19" t="s">
        <v>76</v>
      </c>
      <c r="V64" s="35">
        <f t="shared" si="22"/>
        <v>-2.2778333774979842E-2</v>
      </c>
      <c r="W64" s="95">
        <f t="shared" si="20"/>
        <v>0.3321174882671058</v>
      </c>
    </row>
    <row r="65" spans="1:23" x14ac:dyDescent="0.25">
      <c r="A65" s="17" t="s">
        <v>19</v>
      </c>
      <c r="B65" s="79" t="s">
        <v>13</v>
      </c>
      <c r="C65" s="20">
        <v>62</v>
      </c>
      <c r="D65" s="20" t="s">
        <v>18</v>
      </c>
      <c r="E65" s="19" t="s">
        <v>15</v>
      </c>
      <c r="F65" s="48">
        <v>20.99</v>
      </c>
      <c r="G65" s="35">
        <v>20.94</v>
      </c>
      <c r="H65" s="19" t="s">
        <v>94</v>
      </c>
      <c r="I65" s="61">
        <v>4</v>
      </c>
      <c r="J65" s="35">
        <f t="shared" si="21"/>
        <v>4.9999999999997158E-2</v>
      </c>
      <c r="K65" s="83">
        <f t="shared" si="15"/>
        <v>0.33333333333331439</v>
      </c>
      <c r="M65" s="17" t="s">
        <v>19</v>
      </c>
      <c r="N65" s="79" t="s">
        <v>13</v>
      </c>
      <c r="O65" s="20">
        <v>64</v>
      </c>
      <c r="P65" s="20" t="s">
        <v>18</v>
      </c>
      <c r="Q65" s="19" t="s">
        <v>15</v>
      </c>
      <c r="R65" s="35">
        <f t="shared" si="18"/>
        <v>20.99</v>
      </c>
      <c r="S65" s="35">
        <v>20.943459289312514</v>
      </c>
      <c r="T65" s="84">
        <v>8.5967415154817997E-2</v>
      </c>
      <c r="U65" s="19" t="s">
        <v>76</v>
      </c>
      <c r="V65" s="35">
        <f t="shared" si="22"/>
        <v>-4.6540710687484221E-2</v>
      </c>
      <c r="W65" s="95">
        <f t="shared" si="20"/>
        <v>0.5413761784470249</v>
      </c>
    </row>
    <row r="66" spans="1:23" x14ac:dyDescent="0.25">
      <c r="A66" s="17" t="s">
        <v>17</v>
      </c>
      <c r="B66" s="79" t="s">
        <v>13</v>
      </c>
      <c r="C66" s="20">
        <v>63</v>
      </c>
      <c r="D66" s="20" t="s">
        <v>18</v>
      </c>
      <c r="E66" s="19" t="s">
        <v>15</v>
      </c>
      <c r="F66" s="48">
        <v>15.89</v>
      </c>
      <c r="G66" s="35">
        <v>15.86</v>
      </c>
      <c r="H66" s="19" t="s">
        <v>94</v>
      </c>
      <c r="I66" s="61">
        <v>4</v>
      </c>
      <c r="J66" s="35">
        <f t="shared" si="21"/>
        <v>3.0000000000001137E-2</v>
      </c>
      <c r="K66" s="83">
        <f t="shared" si="15"/>
        <v>0.20000000000000759</v>
      </c>
      <c r="M66" s="17" t="s">
        <v>17</v>
      </c>
      <c r="N66" s="79" t="s">
        <v>13</v>
      </c>
      <c r="O66" s="20">
        <v>65</v>
      </c>
      <c r="P66" s="20" t="s">
        <v>18</v>
      </c>
      <c r="Q66" s="19" t="s">
        <v>15</v>
      </c>
      <c r="R66" s="35">
        <f t="shared" si="18"/>
        <v>15.89</v>
      </c>
      <c r="S66" s="35">
        <v>15.877874048225475</v>
      </c>
      <c r="T66" s="84">
        <v>5.5964632695632982E-2</v>
      </c>
      <c r="U66" s="19" t="s">
        <v>76</v>
      </c>
      <c r="V66" s="35">
        <f t="shared" si="22"/>
        <v>-1.2125951774525134E-2</v>
      </c>
      <c r="W66" s="95">
        <f t="shared" si="20"/>
        <v>0.21667169407637948</v>
      </c>
    </row>
    <row r="67" spans="1:23" x14ac:dyDescent="0.25">
      <c r="A67" s="59" t="s">
        <v>16</v>
      </c>
      <c r="B67" s="81" t="s">
        <v>13</v>
      </c>
      <c r="C67" s="20">
        <v>64</v>
      </c>
      <c r="D67" s="60" t="s">
        <v>14</v>
      </c>
      <c r="E67" s="47" t="s">
        <v>15</v>
      </c>
      <c r="F67" s="47">
        <v>4.5599999999999996</v>
      </c>
      <c r="G67" s="35">
        <v>4.3899999999999997</v>
      </c>
      <c r="H67" s="35">
        <f t="shared" ref="H67:H68" si="23">0.075*G67</f>
        <v>0.32924999999999999</v>
      </c>
      <c r="I67" s="61">
        <v>4</v>
      </c>
      <c r="J67" s="61">
        <f t="shared" si="17"/>
        <v>3.8724373576309783</v>
      </c>
      <c r="K67" s="83">
        <f t="shared" si="15"/>
        <v>0.51632498101746371</v>
      </c>
      <c r="M67" s="59" t="s">
        <v>25</v>
      </c>
      <c r="N67" s="81" t="s">
        <v>13</v>
      </c>
      <c r="O67" s="60">
        <v>66</v>
      </c>
      <c r="P67" s="60" t="s">
        <v>14</v>
      </c>
      <c r="Q67" s="47" t="s">
        <v>15</v>
      </c>
      <c r="R67" s="35">
        <f t="shared" si="18"/>
        <v>4.5599999999999996</v>
      </c>
      <c r="S67" s="48">
        <v>4.3949999999999996</v>
      </c>
      <c r="T67" s="84">
        <v>0.10349999999999999</v>
      </c>
      <c r="U67" s="90">
        <v>1</v>
      </c>
      <c r="V67" s="61">
        <f>((R67-S67)/S67)*100</f>
        <v>3.7542662116040968</v>
      </c>
      <c r="W67" s="83">
        <f>(R67-S67)/T67</f>
        <v>1.5942028985507251</v>
      </c>
    </row>
    <row r="68" spans="1:23" ht="15.75" thickBot="1" x14ac:dyDescent="0.3">
      <c r="A68" s="77" t="s">
        <v>12</v>
      </c>
      <c r="B68" s="82" t="s">
        <v>13</v>
      </c>
      <c r="C68" s="93">
        <v>65</v>
      </c>
      <c r="D68" s="76" t="s">
        <v>14</v>
      </c>
      <c r="E68" s="72" t="s">
        <v>15</v>
      </c>
      <c r="F68" s="72">
        <v>3.83</v>
      </c>
      <c r="G68" s="73">
        <v>3.64</v>
      </c>
      <c r="H68" s="73">
        <f t="shared" si="23"/>
        <v>0.27300000000000002</v>
      </c>
      <c r="I68" s="74">
        <v>4</v>
      </c>
      <c r="J68" s="74">
        <f t="shared" si="17"/>
        <v>5.2197802197802181</v>
      </c>
      <c r="K68" s="88">
        <f t="shared" si="15"/>
        <v>0.69597069597069572</v>
      </c>
      <c r="M68" s="77" t="s">
        <v>20</v>
      </c>
      <c r="N68" s="82" t="s">
        <v>13</v>
      </c>
      <c r="O68" s="76">
        <v>66</v>
      </c>
      <c r="P68" s="76" t="s">
        <v>14</v>
      </c>
      <c r="Q68" s="72" t="s">
        <v>15</v>
      </c>
      <c r="R68" s="73">
        <f t="shared" si="18"/>
        <v>3.83</v>
      </c>
      <c r="S68" s="75">
        <v>3.67</v>
      </c>
      <c r="T68" s="73">
        <v>8.4510000000000002E-2</v>
      </c>
      <c r="U68" s="91">
        <v>1</v>
      </c>
      <c r="V68" s="74">
        <f>((R68-S68)/S68)*100</f>
        <v>4.3596730245231647</v>
      </c>
      <c r="W68" s="88">
        <f>(R68-S68)/T68</f>
        <v>1.8932670689859206</v>
      </c>
    </row>
    <row r="70" spans="1:23" x14ac:dyDescent="0.25">
      <c r="W70" s="9"/>
    </row>
    <row r="71" spans="1:23" x14ac:dyDescent="0.25">
      <c r="W71" s="9"/>
    </row>
    <row r="72" spans="1:23" x14ac:dyDescent="0.25">
      <c r="W72" s="9"/>
    </row>
    <row r="73" spans="1:23" x14ac:dyDescent="0.25">
      <c r="W73" s="9"/>
    </row>
    <row r="74" spans="1:23" x14ac:dyDescent="0.25">
      <c r="W74" s="9"/>
    </row>
    <row r="75" spans="1:23" x14ac:dyDescent="0.25">
      <c r="W75" s="9"/>
    </row>
    <row r="76" spans="1:23" x14ac:dyDescent="0.25">
      <c r="W76" s="9"/>
    </row>
    <row r="77" spans="1:23" x14ac:dyDescent="0.25">
      <c r="W77" s="9"/>
    </row>
    <row r="78" spans="1:23" x14ac:dyDescent="0.25">
      <c r="W78" s="9"/>
    </row>
    <row r="79" spans="1:23" x14ac:dyDescent="0.25">
      <c r="W79" s="9"/>
    </row>
  </sheetData>
  <sheetProtection algorithmName="SHA-512" hashValue="psACinZEC1o2mLdoBc3gRj495Ax0gA6fKeAgGXkrZxYrz7WZ/hdpLAVGpa2BnpsUtk6Qy194l2PFo3DlcEzDlw==" saltValue="WkIUIfU84k+zrokmUSEVjw==" spinCount="100000" sheet="1" objects="1" scenarios="1" selectLockedCells="1" selectUnlockedCells="1"/>
  <mergeCells count="3">
    <mergeCell ref="A2:K2"/>
    <mergeCell ref="A8:K8"/>
    <mergeCell ref="M8:W8"/>
  </mergeCells>
  <conditionalFormatting sqref="K14:K35 K45:K68">
    <cfRule type="cellIs" dxfId="17" priority="13" stopIfTrue="1" operator="between">
      <formula>-2</formula>
      <formula>2</formula>
    </cfRule>
    <cfRule type="cellIs" dxfId="16" priority="14" stopIfTrue="1" operator="between">
      <formula>-3</formula>
      <formula>3</formula>
    </cfRule>
    <cfRule type="cellIs" dxfId="15" priority="15" operator="notBetween">
      <formula>-3</formula>
      <formula>3</formula>
    </cfRule>
  </conditionalFormatting>
  <conditionalFormatting sqref="W33:W35 W67:W68 W45:W59">
    <cfRule type="cellIs" dxfId="14" priority="4" stopIfTrue="1" operator="between">
      <formula>-2</formula>
      <formula>2</formula>
    </cfRule>
    <cfRule type="cellIs" dxfId="13" priority="5" stopIfTrue="1" operator="between">
      <formula>-3</formula>
      <formula>3</formula>
    </cfRule>
    <cfRule type="cellIs" dxfId="12" priority="6" operator="notBetween">
      <formula>-3</formula>
      <formula>3</formula>
    </cfRule>
  </conditionalFormatting>
  <conditionalFormatting sqref="W60:W66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75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2.5703125" style="38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928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92.89</v>
      </c>
      <c r="G14" s="55">
        <v>90.533801026490039</v>
      </c>
      <c r="H14" s="55">
        <f>G14*0.04</f>
        <v>3.6213520410596018</v>
      </c>
      <c r="I14" s="52"/>
      <c r="J14" s="56">
        <f>((F14-G14)/G14)*100</f>
        <v>2.6025627409817265</v>
      </c>
      <c r="K14" s="94">
        <f>(F14-G14)/(G14*0.04)</f>
        <v>0.6506406852454315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124.4</v>
      </c>
      <c r="G15" s="55">
        <v>125</v>
      </c>
      <c r="H15" s="55">
        <f>1</f>
        <v>1</v>
      </c>
      <c r="I15" s="52"/>
      <c r="J15" s="71">
        <f>F15-G15</f>
        <v>-0.59999999999999432</v>
      </c>
      <c r="K15" s="94">
        <f>(F15-G15)/1</f>
        <v>-0.59999999999999432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8.32</v>
      </c>
      <c r="G16" s="55">
        <v>6.3024409209664114</v>
      </c>
      <c r="H16" s="55">
        <f>((12.5-0.53*G16)/200)*G16</f>
        <v>0.28864253942038004</v>
      </c>
      <c r="I16" s="52"/>
      <c r="J16" s="56">
        <f t="shared" ref="J16:J26" si="0">((F16-G16)/G16)*100</f>
        <v>32.012344174806131</v>
      </c>
      <c r="K16" s="94">
        <f>(F16-G16)/((12.5-0.53*G16)/2/100*G16)</f>
        <v>6.9898189057130233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25</v>
      </c>
      <c r="B17" s="80" t="s">
        <v>13</v>
      </c>
      <c r="C17" s="53">
        <v>6</v>
      </c>
      <c r="D17" s="53" t="s">
        <v>58</v>
      </c>
      <c r="E17" s="52" t="s">
        <v>56</v>
      </c>
      <c r="F17" s="54">
        <v>17.86</v>
      </c>
      <c r="G17" s="55">
        <v>13.879302100686063</v>
      </c>
      <c r="H17" s="55">
        <f>((12.5-0.53*G17)/200)*G17</f>
        <v>0.35697356026729121</v>
      </c>
      <c r="I17" s="52"/>
      <c r="J17" s="56">
        <f t="shared" si="0"/>
        <v>28.680821776457822</v>
      </c>
      <c r="K17" s="94">
        <f t="shared" ref="K17" si="1">(F17-G17)/((12.5-0.53*G17)/2/100*G17)</f>
        <v>11.151240154406135</v>
      </c>
      <c r="L17" s="37"/>
      <c r="M17" s="50" t="s">
        <v>25</v>
      </c>
      <c r="N17" s="80" t="s">
        <v>13</v>
      </c>
      <c r="O17" s="53">
        <v>6</v>
      </c>
      <c r="P17" s="53" t="s">
        <v>58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17</v>
      </c>
      <c r="B18" s="80" t="s">
        <v>13</v>
      </c>
      <c r="C18" s="53">
        <v>9</v>
      </c>
      <c r="D18" s="53" t="s">
        <v>53</v>
      </c>
      <c r="E18" s="52" t="s">
        <v>54</v>
      </c>
      <c r="F18" s="54">
        <v>8.06</v>
      </c>
      <c r="G18" s="55">
        <v>8.515934401097784</v>
      </c>
      <c r="H18" s="55">
        <f>G18*0.075</f>
        <v>0.63869508008233378</v>
      </c>
      <c r="I18" s="52"/>
      <c r="J18" s="56">
        <f t="shared" si="0"/>
        <v>-5.353897524609974</v>
      </c>
      <c r="K18" s="94">
        <f>(F18-G18)/(G18*0.075)</f>
        <v>-0.71385300328132995</v>
      </c>
      <c r="L18" s="37"/>
      <c r="M18" s="50" t="s">
        <v>17</v>
      </c>
      <c r="N18" s="80" t="s">
        <v>13</v>
      </c>
      <c r="O18" s="53">
        <v>9</v>
      </c>
      <c r="P18" s="53" t="s">
        <v>53</v>
      </c>
      <c r="Q18" s="52" t="s">
        <v>54</v>
      </c>
      <c r="R18" s="54"/>
      <c r="S18" s="55"/>
      <c r="T18" s="52"/>
      <c r="U18" s="52"/>
      <c r="V18" s="56"/>
      <c r="W18" s="58"/>
    </row>
    <row r="19" spans="1:23" x14ac:dyDescent="0.25">
      <c r="A19" s="17" t="s">
        <v>52</v>
      </c>
      <c r="B19" s="79" t="s">
        <v>44</v>
      </c>
      <c r="C19" s="20">
        <v>10</v>
      </c>
      <c r="D19" s="20" t="s">
        <v>45</v>
      </c>
      <c r="E19" s="19" t="s">
        <v>46</v>
      </c>
      <c r="F19" s="48">
        <v>6.7</v>
      </c>
      <c r="G19" s="48">
        <v>6.5332385375043502</v>
      </c>
      <c r="H19" s="35">
        <f t="shared" ref="H19:H21" si="2">G19*0.075</f>
        <v>0.48999289031282622</v>
      </c>
      <c r="I19" s="19"/>
      <c r="J19" s="39">
        <f t="shared" si="0"/>
        <v>2.5525084005175724</v>
      </c>
      <c r="K19" s="94">
        <f>(F19-G19)/(G19*0.075)</f>
        <v>0.34033445340234303</v>
      </c>
      <c r="L19" s="37"/>
      <c r="M19" s="17" t="s">
        <v>52</v>
      </c>
      <c r="N19" s="18" t="s">
        <v>44</v>
      </c>
      <c r="O19" s="19">
        <v>10</v>
      </c>
      <c r="P19" s="20" t="s">
        <v>45</v>
      </c>
      <c r="Q19" s="19" t="s">
        <v>46</v>
      </c>
      <c r="R19" s="35"/>
      <c r="S19" s="35"/>
      <c r="T19" s="19"/>
      <c r="U19" s="19"/>
      <c r="V19" s="39"/>
      <c r="W19" s="26"/>
    </row>
    <row r="20" spans="1:23" x14ac:dyDescent="0.25">
      <c r="A20" s="17" t="s">
        <v>51</v>
      </c>
      <c r="B20" s="79" t="s">
        <v>44</v>
      </c>
      <c r="C20" s="20">
        <v>11</v>
      </c>
      <c r="D20" s="20" t="s">
        <v>45</v>
      </c>
      <c r="E20" s="19" t="s">
        <v>46</v>
      </c>
      <c r="F20" s="48">
        <v>14.5</v>
      </c>
      <c r="G20" s="48">
        <v>14.513377973244053</v>
      </c>
      <c r="H20" s="35">
        <f t="shared" si="2"/>
        <v>1.0885033479933039</v>
      </c>
      <c r="I20" s="61"/>
      <c r="J20" s="39">
        <f t="shared" si="0"/>
        <v>-9.2176840351815004E-2</v>
      </c>
      <c r="K20" s="94">
        <f t="shared" ref="K20:K21" si="3">(F20-G20)/(G20*0.075)</f>
        <v>-1.2290245380242001E-2</v>
      </c>
      <c r="L20" s="37"/>
      <c r="M20" s="17" t="s">
        <v>51</v>
      </c>
      <c r="N20" s="18" t="s">
        <v>44</v>
      </c>
      <c r="O20" s="19">
        <v>11</v>
      </c>
      <c r="P20" s="20" t="s">
        <v>45</v>
      </c>
      <c r="Q20" s="19" t="s">
        <v>46</v>
      </c>
      <c r="R20" s="35"/>
      <c r="S20" s="35"/>
      <c r="T20" s="19"/>
      <c r="U20" s="19"/>
      <c r="V20" s="39"/>
      <c r="W20" s="26"/>
    </row>
    <row r="21" spans="1:23" x14ac:dyDescent="0.25">
      <c r="A21" s="17" t="s">
        <v>50</v>
      </c>
      <c r="B21" s="79" t="s">
        <v>44</v>
      </c>
      <c r="C21" s="20">
        <v>12</v>
      </c>
      <c r="D21" s="20" t="s">
        <v>45</v>
      </c>
      <c r="E21" s="19" t="s">
        <v>46</v>
      </c>
      <c r="F21" s="48">
        <v>19.5</v>
      </c>
      <c r="G21" s="48">
        <v>19.338502112807241</v>
      </c>
      <c r="H21" s="35">
        <f t="shared" si="2"/>
        <v>1.4503876584605431</v>
      </c>
      <c r="I21" s="61"/>
      <c r="J21" s="39">
        <f t="shared" si="0"/>
        <v>0.83511063189224155</v>
      </c>
      <c r="K21" s="94">
        <f t="shared" si="3"/>
        <v>0.11134808425229888</v>
      </c>
      <c r="M21" s="17" t="s">
        <v>50</v>
      </c>
      <c r="N21" s="18" t="s">
        <v>44</v>
      </c>
      <c r="O21" s="19">
        <v>12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72</v>
      </c>
      <c r="B22" s="79" t="s">
        <v>44</v>
      </c>
      <c r="C22" s="20">
        <v>13</v>
      </c>
      <c r="D22" s="20" t="s">
        <v>45</v>
      </c>
      <c r="E22" s="19" t="s">
        <v>46</v>
      </c>
      <c r="F22" s="48">
        <v>0</v>
      </c>
      <c r="G22" s="35">
        <v>0</v>
      </c>
      <c r="H22" s="35"/>
      <c r="I22" s="61"/>
      <c r="J22" s="39"/>
      <c r="K22" s="94"/>
      <c r="M22" s="17" t="s">
        <v>72</v>
      </c>
      <c r="N22" s="18" t="s">
        <v>44</v>
      </c>
      <c r="O22" s="19">
        <v>13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73</v>
      </c>
      <c r="B23" s="79" t="s">
        <v>44</v>
      </c>
      <c r="C23" s="20">
        <v>14</v>
      </c>
      <c r="D23" s="20" t="s">
        <v>45</v>
      </c>
      <c r="E23" s="19" t="s">
        <v>46</v>
      </c>
      <c r="F23" s="48">
        <v>0</v>
      </c>
      <c r="G23" s="35">
        <v>0</v>
      </c>
      <c r="H23" s="35"/>
      <c r="I23" s="61"/>
      <c r="J23" s="39"/>
      <c r="K23" s="94"/>
      <c r="M23" s="17" t="s">
        <v>73</v>
      </c>
      <c r="N23" s="18" t="s">
        <v>44</v>
      </c>
      <c r="O23" s="19">
        <v>14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49</v>
      </c>
      <c r="B24" s="79" t="s">
        <v>44</v>
      </c>
      <c r="C24" s="20">
        <v>20</v>
      </c>
      <c r="D24" s="20" t="s">
        <v>45</v>
      </c>
      <c r="E24" s="19" t="s">
        <v>46</v>
      </c>
      <c r="F24" s="48">
        <v>92.6</v>
      </c>
      <c r="G24" s="35">
        <v>92.518368684262668</v>
      </c>
      <c r="H24" s="35">
        <f>G24*0.05</f>
        <v>4.6259184342131334</v>
      </c>
      <c r="I24" s="61"/>
      <c r="J24" s="39">
        <f t="shared" si="0"/>
        <v>8.8232549814955069E-2</v>
      </c>
      <c r="K24" s="94">
        <f>(F24-G24)/(G24*0.05)</f>
        <v>1.7646509962991015E-2</v>
      </c>
      <c r="M24" s="17" t="s">
        <v>49</v>
      </c>
      <c r="N24" s="18" t="s">
        <v>44</v>
      </c>
      <c r="O24" s="19">
        <v>20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48</v>
      </c>
      <c r="B25" s="79" t="s">
        <v>44</v>
      </c>
      <c r="C25" s="20">
        <v>21</v>
      </c>
      <c r="D25" s="20" t="s">
        <v>45</v>
      </c>
      <c r="E25" s="19" t="s">
        <v>46</v>
      </c>
      <c r="F25" s="48">
        <v>118.3</v>
      </c>
      <c r="G25" s="35">
        <v>118.14050848505516</v>
      </c>
      <c r="H25" s="35">
        <f t="shared" ref="H25:H26" si="4">G25*0.05</f>
        <v>5.9070254242527582</v>
      </c>
      <c r="I25" s="61"/>
      <c r="J25" s="39">
        <f t="shared" si="0"/>
        <v>0.13500154772485032</v>
      </c>
      <c r="K25" s="94">
        <f t="shared" ref="K25:K26" si="5">(F25-G25)/(G25*0.05)</f>
        <v>2.7000309544970066E-2</v>
      </c>
      <c r="M25" s="17" t="s">
        <v>48</v>
      </c>
      <c r="N25" s="18" t="s">
        <v>44</v>
      </c>
      <c r="O25" s="19">
        <v>21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47</v>
      </c>
      <c r="B26" s="79" t="s">
        <v>44</v>
      </c>
      <c r="C26" s="20">
        <v>22</v>
      </c>
      <c r="D26" s="20" t="s">
        <v>45</v>
      </c>
      <c r="E26" s="19" t="s">
        <v>46</v>
      </c>
      <c r="F26" s="48">
        <v>188.6</v>
      </c>
      <c r="G26" s="35">
        <v>191.64232186132054</v>
      </c>
      <c r="H26" s="35">
        <f t="shared" si="4"/>
        <v>9.582116093066027</v>
      </c>
      <c r="I26" s="61"/>
      <c r="J26" s="39">
        <f t="shared" si="0"/>
        <v>-1.5875000009246816</v>
      </c>
      <c r="K26" s="94">
        <f t="shared" si="5"/>
        <v>-0.31750000018493635</v>
      </c>
      <c r="M26" s="17" t="s">
        <v>47</v>
      </c>
      <c r="N26" s="18" t="s">
        <v>44</v>
      </c>
      <c r="O26" s="19">
        <v>22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74</v>
      </c>
      <c r="B27" s="79" t="s">
        <v>44</v>
      </c>
      <c r="C27" s="20">
        <v>23</v>
      </c>
      <c r="D27" s="20" t="s">
        <v>45</v>
      </c>
      <c r="E27" s="19" t="s">
        <v>46</v>
      </c>
      <c r="F27" s="48">
        <v>0</v>
      </c>
      <c r="G27" s="35">
        <v>0</v>
      </c>
      <c r="H27" s="35"/>
      <c r="I27" s="61"/>
      <c r="J27" s="39"/>
      <c r="K27" s="94"/>
      <c r="M27" s="17" t="s">
        <v>74</v>
      </c>
      <c r="N27" s="18" t="s">
        <v>44</v>
      </c>
      <c r="O27" s="19">
        <v>23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75</v>
      </c>
      <c r="B28" s="79" t="s">
        <v>44</v>
      </c>
      <c r="C28" s="20">
        <v>24</v>
      </c>
      <c r="D28" s="20" t="s">
        <v>45</v>
      </c>
      <c r="E28" s="19" t="s">
        <v>46</v>
      </c>
      <c r="F28" s="48">
        <v>0</v>
      </c>
      <c r="G28" s="35">
        <v>0</v>
      </c>
      <c r="H28" s="35"/>
      <c r="I28" s="61"/>
      <c r="J28" s="39"/>
      <c r="K28" s="94"/>
      <c r="M28" s="17" t="s">
        <v>75</v>
      </c>
      <c r="N28" s="18" t="s">
        <v>44</v>
      </c>
      <c r="O28" s="19">
        <v>24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50" t="s">
        <v>43</v>
      </c>
      <c r="B29" s="80" t="s">
        <v>13</v>
      </c>
      <c r="C29" s="53">
        <v>30</v>
      </c>
      <c r="D29" s="53" t="s">
        <v>30</v>
      </c>
      <c r="E29" s="52" t="s">
        <v>31</v>
      </c>
      <c r="F29" s="49">
        <v>59.55</v>
      </c>
      <c r="G29" s="55">
        <v>61.56</v>
      </c>
      <c r="H29" s="55">
        <f>0.075*G29</f>
        <v>4.617</v>
      </c>
      <c r="I29" s="62">
        <v>4</v>
      </c>
      <c r="J29" s="62">
        <f>((F29-G29)/G29)*100</f>
        <v>-3.2651072124756415</v>
      </c>
      <c r="K29" s="94">
        <f>(F29-G29)/H29</f>
        <v>-0.43534762833008556</v>
      </c>
      <c r="M29" s="50" t="s">
        <v>43</v>
      </c>
      <c r="N29" s="51" t="s">
        <v>13</v>
      </c>
      <c r="O29" s="52">
        <v>30</v>
      </c>
      <c r="P29" s="53" t="s">
        <v>30</v>
      </c>
      <c r="Q29" s="52" t="s">
        <v>31</v>
      </c>
      <c r="R29" s="92">
        <f>ROUND(F29,1)</f>
        <v>59.6</v>
      </c>
      <c r="S29" s="55">
        <v>65.27</v>
      </c>
      <c r="T29" s="55">
        <v>1.5329999999999999</v>
      </c>
      <c r="U29" s="52">
        <v>1</v>
      </c>
      <c r="V29" s="61">
        <f>((R29-S29)/S29)*100</f>
        <v>-8.6869924927225295</v>
      </c>
      <c r="W29" s="95">
        <f>(R29-S29)/T29</f>
        <v>-3.6986301369862979</v>
      </c>
    </row>
    <row r="30" spans="1:23" x14ac:dyDescent="0.25">
      <c r="A30" s="50" t="s">
        <v>42</v>
      </c>
      <c r="B30" s="80" t="s">
        <v>13</v>
      </c>
      <c r="C30" s="53">
        <v>31</v>
      </c>
      <c r="D30" s="53" t="s">
        <v>30</v>
      </c>
      <c r="E30" s="52" t="s">
        <v>31</v>
      </c>
      <c r="F30" s="49">
        <v>101.69</v>
      </c>
      <c r="G30" s="55">
        <v>100.36</v>
      </c>
      <c r="H30" s="55">
        <f t="shared" ref="H30:H55" si="6">0.075*G30</f>
        <v>7.5269999999999992</v>
      </c>
      <c r="I30" s="62">
        <v>4</v>
      </c>
      <c r="J30" s="62">
        <f t="shared" ref="J30:J31" si="7">((F30-G30)/G30)*100</f>
        <v>1.3252291749701059</v>
      </c>
      <c r="K30" s="94">
        <f t="shared" ref="K30:K31" si="8">(F30-G30)/H30</f>
        <v>0.17669722332934748</v>
      </c>
      <c r="M30" s="50" t="s">
        <v>42</v>
      </c>
      <c r="N30" s="51" t="s">
        <v>13</v>
      </c>
      <c r="O30" s="52">
        <v>31</v>
      </c>
      <c r="P30" s="53" t="s">
        <v>30</v>
      </c>
      <c r="Q30" s="52" t="s">
        <v>31</v>
      </c>
      <c r="R30" s="92">
        <f t="shared" ref="R30:R31" si="9">ROUND(F30,0)</f>
        <v>102</v>
      </c>
      <c r="S30" s="55">
        <v>103.8</v>
      </c>
      <c r="T30" s="55">
        <v>2.0449999999999999</v>
      </c>
      <c r="U30" s="52">
        <v>1</v>
      </c>
      <c r="V30" s="61">
        <f t="shared" ref="V30:V54" si="10">((R30-S30)/S30)*100</f>
        <v>-1.7341040462427719</v>
      </c>
      <c r="W30" s="95">
        <f t="shared" ref="W30:W54" si="11">(R30-S30)/T30</f>
        <v>-0.88019559902200351</v>
      </c>
    </row>
    <row r="31" spans="1:23" x14ac:dyDescent="0.25">
      <c r="A31" s="50" t="s">
        <v>41</v>
      </c>
      <c r="B31" s="80" t="s">
        <v>13</v>
      </c>
      <c r="C31" s="53">
        <v>32</v>
      </c>
      <c r="D31" s="53" t="s">
        <v>30</v>
      </c>
      <c r="E31" s="52" t="s">
        <v>31</v>
      </c>
      <c r="F31" s="70">
        <v>182.24</v>
      </c>
      <c r="G31" s="55">
        <v>182.36</v>
      </c>
      <c r="H31" s="55">
        <f t="shared" si="6"/>
        <v>13.677000000000001</v>
      </c>
      <c r="I31" s="62">
        <v>4</v>
      </c>
      <c r="J31" s="62">
        <f t="shared" si="7"/>
        <v>-6.5803904364994809E-2</v>
      </c>
      <c r="K31" s="94">
        <f t="shared" si="8"/>
        <v>-8.7738539153326411E-3</v>
      </c>
      <c r="M31" s="50" t="s">
        <v>41</v>
      </c>
      <c r="N31" s="51" t="s">
        <v>13</v>
      </c>
      <c r="O31" s="52">
        <v>32</v>
      </c>
      <c r="P31" s="53" t="s">
        <v>30</v>
      </c>
      <c r="Q31" s="52" t="s">
        <v>31</v>
      </c>
      <c r="R31" s="92">
        <f t="shared" si="9"/>
        <v>182</v>
      </c>
      <c r="S31" s="55">
        <v>189.7</v>
      </c>
      <c r="T31" s="55">
        <v>8.1590000000000007</v>
      </c>
      <c r="U31" s="52">
        <v>1</v>
      </c>
      <c r="V31" s="61">
        <f t="shared" si="10"/>
        <v>-4.0590405904058979</v>
      </c>
      <c r="W31" s="95">
        <f t="shared" si="11"/>
        <v>-0.94374310577276477</v>
      </c>
    </row>
    <row r="32" spans="1:23" x14ac:dyDescent="0.25">
      <c r="A32" s="50" t="s">
        <v>40</v>
      </c>
      <c r="B32" s="80" t="s">
        <v>13</v>
      </c>
      <c r="C32" s="53">
        <v>33</v>
      </c>
      <c r="D32" s="53" t="s">
        <v>30</v>
      </c>
      <c r="E32" s="52" t="s">
        <v>31</v>
      </c>
      <c r="F32" s="49">
        <v>15.78</v>
      </c>
      <c r="G32" s="55"/>
      <c r="H32" s="55"/>
      <c r="I32" s="62"/>
      <c r="J32" s="62"/>
      <c r="K32" s="103"/>
      <c r="M32" s="50" t="s">
        <v>40</v>
      </c>
      <c r="N32" s="51" t="s">
        <v>13</v>
      </c>
      <c r="O32" s="52">
        <v>33</v>
      </c>
      <c r="P32" s="53" t="s">
        <v>30</v>
      </c>
      <c r="Q32" s="52" t="s">
        <v>31</v>
      </c>
      <c r="R32" s="92">
        <f t="shared" ref="R32:R40" si="12">F32</f>
        <v>15.78</v>
      </c>
      <c r="S32" s="55"/>
      <c r="T32" s="55"/>
      <c r="U32" s="52"/>
      <c r="V32" s="56"/>
      <c r="W32" s="103"/>
    </row>
    <row r="33" spans="1:23" x14ac:dyDescent="0.25">
      <c r="A33" s="50" t="s">
        <v>39</v>
      </c>
      <c r="B33" s="80" t="s">
        <v>13</v>
      </c>
      <c r="C33" s="53">
        <v>34</v>
      </c>
      <c r="D33" s="53" t="s">
        <v>30</v>
      </c>
      <c r="E33" s="52" t="s">
        <v>31</v>
      </c>
      <c r="F33" s="49">
        <v>16.100000000000001</v>
      </c>
      <c r="G33" s="55"/>
      <c r="H33" s="55"/>
      <c r="I33" s="62"/>
      <c r="J33" s="62"/>
      <c r="K33" s="103"/>
      <c r="M33" s="50" t="s">
        <v>39</v>
      </c>
      <c r="N33" s="51" t="s">
        <v>13</v>
      </c>
      <c r="O33" s="52">
        <v>34</v>
      </c>
      <c r="P33" s="53" t="s">
        <v>30</v>
      </c>
      <c r="Q33" s="52" t="s">
        <v>31</v>
      </c>
      <c r="R33" s="92">
        <f t="shared" si="12"/>
        <v>16.100000000000001</v>
      </c>
      <c r="S33" s="55"/>
      <c r="T33" s="55"/>
      <c r="U33" s="52"/>
      <c r="V33" s="56"/>
      <c r="W33" s="103"/>
    </row>
    <row r="34" spans="1:23" x14ac:dyDescent="0.25">
      <c r="A34" s="50" t="s">
        <v>38</v>
      </c>
      <c r="B34" s="80" t="s">
        <v>13</v>
      </c>
      <c r="C34" s="53">
        <v>35</v>
      </c>
      <c r="D34" s="53" t="s">
        <v>30</v>
      </c>
      <c r="E34" s="52" t="s">
        <v>31</v>
      </c>
      <c r="F34" s="49">
        <v>17.57</v>
      </c>
      <c r="G34" s="55"/>
      <c r="H34" s="55"/>
      <c r="I34" s="62"/>
      <c r="J34" s="62"/>
      <c r="K34" s="103"/>
      <c r="M34" s="50" t="s">
        <v>38</v>
      </c>
      <c r="N34" s="51" t="s">
        <v>13</v>
      </c>
      <c r="O34" s="52">
        <v>35</v>
      </c>
      <c r="P34" s="53" t="s">
        <v>30</v>
      </c>
      <c r="Q34" s="52" t="s">
        <v>31</v>
      </c>
      <c r="R34" s="92">
        <f t="shared" si="12"/>
        <v>17.57</v>
      </c>
      <c r="S34" s="55"/>
      <c r="T34" s="55"/>
      <c r="U34" s="52"/>
      <c r="V34" s="56"/>
      <c r="W34" s="103"/>
    </row>
    <row r="35" spans="1:23" x14ac:dyDescent="0.25">
      <c r="A35" s="50" t="s">
        <v>37</v>
      </c>
      <c r="B35" s="80" t="s">
        <v>13</v>
      </c>
      <c r="C35" s="53">
        <v>36</v>
      </c>
      <c r="D35" s="53" t="s">
        <v>30</v>
      </c>
      <c r="E35" s="52" t="s">
        <v>31</v>
      </c>
      <c r="F35" s="49">
        <v>42.46</v>
      </c>
      <c r="G35" s="55"/>
      <c r="H35" s="55"/>
      <c r="I35" s="62"/>
      <c r="J35" s="62"/>
      <c r="K35" s="103"/>
      <c r="M35" s="50" t="s">
        <v>37</v>
      </c>
      <c r="N35" s="51" t="s">
        <v>13</v>
      </c>
      <c r="O35" s="52">
        <v>36</v>
      </c>
      <c r="P35" s="53" t="s">
        <v>30</v>
      </c>
      <c r="Q35" s="52" t="s">
        <v>31</v>
      </c>
      <c r="R35" s="92">
        <f t="shared" si="12"/>
        <v>42.46</v>
      </c>
      <c r="S35" s="55"/>
      <c r="T35" s="55"/>
      <c r="U35" s="52"/>
      <c r="V35" s="56"/>
      <c r="W35" s="103"/>
    </row>
    <row r="36" spans="1:23" x14ac:dyDescent="0.25">
      <c r="A36" s="50" t="s">
        <v>36</v>
      </c>
      <c r="B36" s="80" t="s">
        <v>13</v>
      </c>
      <c r="C36" s="53">
        <v>37</v>
      </c>
      <c r="D36" s="53" t="s">
        <v>30</v>
      </c>
      <c r="E36" s="52" t="s">
        <v>31</v>
      </c>
      <c r="F36" s="49">
        <v>49.95</v>
      </c>
      <c r="G36" s="55"/>
      <c r="H36" s="55"/>
      <c r="I36" s="62"/>
      <c r="J36" s="62"/>
      <c r="K36" s="103"/>
      <c r="M36" s="50" t="s">
        <v>36</v>
      </c>
      <c r="N36" s="51" t="s">
        <v>13</v>
      </c>
      <c r="O36" s="52">
        <v>37</v>
      </c>
      <c r="P36" s="53" t="s">
        <v>30</v>
      </c>
      <c r="Q36" s="52" t="s">
        <v>31</v>
      </c>
      <c r="R36" s="92">
        <f t="shared" si="12"/>
        <v>49.95</v>
      </c>
      <c r="S36" s="55"/>
      <c r="T36" s="55"/>
      <c r="U36" s="52"/>
      <c r="V36" s="56"/>
      <c r="W36" s="103"/>
    </row>
    <row r="37" spans="1:23" x14ac:dyDescent="0.25">
      <c r="A37" s="50" t="s">
        <v>35</v>
      </c>
      <c r="B37" s="80" t="s">
        <v>13</v>
      </c>
      <c r="C37" s="53">
        <v>38</v>
      </c>
      <c r="D37" s="53" t="s">
        <v>30</v>
      </c>
      <c r="E37" s="52" t="s">
        <v>31</v>
      </c>
      <c r="F37" s="49">
        <v>64.92</v>
      </c>
      <c r="G37" s="55"/>
      <c r="H37" s="55"/>
      <c r="I37" s="62"/>
      <c r="J37" s="62"/>
      <c r="K37" s="103"/>
      <c r="M37" s="50" t="s">
        <v>35</v>
      </c>
      <c r="N37" s="51" t="s">
        <v>13</v>
      </c>
      <c r="O37" s="52">
        <v>38</v>
      </c>
      <c r="P37" s="53" t="s">
        <v>30</v>
      </c>
      <c r="Q37" s="52" t="s">
        <v>31</v>
      </c>
      <c r="R37" s="92">
        <f t="shared" si="12"/>
        <v>64.92</v>
      </c>
      <c r="S37" s="55"/>
      <c r="T37" s="55"/>
      <c r="U37" s="52"/>
      <c r="V37" s="56"/>
      <c r="W37" s="103"/>
    </row>
    <row r="38" spans="1:23" x14ac:dyDescent="0.25">
      <c r="A38" s="50" t="s">
        <v>34</v>
      </c>
      <c r="B38" s="80" t="s">
        <v>13</v>
      </c>
      <c r="C38" s="53">
        <v>39</v>
      </c>
      <c r="D38" s="53" t="s">
        <v>30</v>
      </c>
      <c r="E38" s="52" t="s">
        <v>31</v>
      </c>
      <c r="F38" s="49">
        <v>102.9</v>
      </c>
      <c r="G38" s="55"/>
      <c r="H38" s="55"/>
      <c r="I38" s="62"/>
      <c r="J38" s="62"/>
      <c r="K38" s="103"/>
      <c r="M38" s="50" t="s">
        <v>34</v>
      </c>
      <c r="N38" s="51" t="s">
        <v>13</v>
      </c>
      <c r="O38" s="52">
        <v>39</v>
      </c>
      <c r="P38" s="53" t="s">
        <v>30</v>
      </c>
      <c r="Q38" s="52" t="s">
        <v>31</v>
      </c>
      <c r="R38" s="92">
        <f t="shared" si="12"/>
        <v>102.9</v>
      </c>
      <c r="S38" s="55"/>
      <c r="T38" s="55"/>
      <c r="U38" s="52"/>
      <c r="V38" s="56"/>
      <c r="W38" s="103"/>
    </row>
    <row r="39" spans="1:23" x14ac:dyDescent="0.25">
      <c r="A39" s="50" t="s">
        <v>33</v>
      </c>
      <c r="B39" s="80" t="s">
        <v>13</v>
      </c>
      <c r="C39" s="53">
        <v>40</v>
      </c>
      <c r="D39" s="53" t="s">
        <v>30</v>
      </c>
      <c r="E39" s="52" t="s">
        <v>31</v>
      </c>
      <c r="F39" s="49">
        <v>83.91</v>
      </c>
      <c r="G39" s="55"/>
      <c r="H39" s="55"/>
      <c r="I39" s="62"/>
      <c r="J39" s="62"/>
      <c r="K39" s="103"/>
      <c r="M39" s="50" t="s">
        <v>33</v>
      </c>
      <c r="N39" s="51" t="s">
        <v>13</v>
      </c>
      <c r="O39" s="52">
        <v>40</v>
      </c>
      <c r="P39" s="53" t="s">
        <v>30</v>
      </c>
      <c r="Q39" s="52" t="s">
        <v>31</v>
      </c>
      <c r="R39" s="92">
        <f t="shared" si="12"/>
        <v>83.91</v>
      </c>
      <c r="S39" s="55"/>
      <c r="T39" s="55"/>
      <c r="U39" s="52"/>
      <c r="V39" s="56"/>
      <c r="W39" s="103"/>
    </row>
    <row r="40" spans="1:23" x14ac:dyDescent="0.25">
      <c r="A40" s="50" t="s">
        <v>32</v>
      </c>
      <c r="B40" s="80" t="s">
        <v>13</v>
      </c>
      <c r="C40" s="53">
        <v>41</v>
      </c>
      <c r="D40" s="53" t="s">
        <v>30</v>
      </c>
      <c r="E40" s="52" t="s">
        <v>31</v>
      </c>
      <c r="F40" s="49">
        <v>61.09</v>
      </c>
      <c r="G40" s="55"/>
      <c r="H40" s="55"/>
      <c r="I40" s="62"/>
      <c r="J40" s="62"/>
      <c r="K40" s="103"/>
      <c r="M40" s="50" t="s">
        <v>32</v>
      </c>
      <c r="N40" s="51" t="s">
        <v>13</v>
      </c>
      <c r="O40" s="52">
        <v>41</v>
      </c>
      <c r="P40" s="53" t="s">
        <v>30</v>
      </c>
      <c r="Q40" s="52" t="s">
        <v>31</v>
      </c>
      <c r="R40" s="92">
        <f t="shared" si="12"/>
        <v>61.09</v>
      </c>
      <c r="S40" s="55"/>
      <c r="T40" s="55"/>
      <c r="U40" s="52"/>
      <c r="V40" s="56"/>
      <c r="W40" s="103"/>
    </row>
    <row r="41" spans="1:23" x14ac:dyDescent="0.25">
      <c r="A41" s="50" t="s">
        <v>29</v>
      </c>
      <c r="B41" s="80" t="s">
        <v>13</v>
      </c>
      <c r="C41" s="53">
        <v>42</v>
      </c>
      <c r="D41" s="53" t="s">
        <v>30</v>
      </c>
      <c r="E41" s="52" t="s">
        <v>31</v>
      </c>
      <c r="F41" s="49">
        <v>58.82</v>
      </c>
      <c r="G41" s="55">
        <v>61.56</v>
      </c>
      <c r="H41" s="55">
        <f t="shared" si="6"/>
        <v>4.617</v>
      </c>
      <c r="I41" s="62">
        <v>4</v>
      </c>
      <c r="J41" s="62">
        <f>((F41-G41)/G41)*100</f>
        <v>-4.4509421702404195</v>
      </c>
      <c r="K41" s="83">
        <f>(F41-G41)/H41</f>
        <v>-0.5934589560320559</v>
      </c>
      <c r="M41" s="50" t="s">
        <v>29</v>
      </c>
      <c r="N41" s="51" t="s">
        <v>13</v>
      </c>
      <c r="O41" s="52">
        <v>42</v>
      </c>
      <c r="P41" s="53" t="s">
        <v>30</v>
      </c>
      <c r="Q41" s="52" t="s">
        <v>31</v>
      </c>
      <c r="R41" s="92">
        <f>ROUND(F41,1)</f>
        <v>58.8</v>
      </c>
      <c r="S41" s="55">
        <v>65.180000000000007</v>
      </c>
      <c r="T41" s="55">
        <v>1.6220000000000001</v>
      </c>
      <c r="U41" s="52">
        <v>1</v>
      </c>
      <c r="V41" s="61">
        <f t="shared" si="10"/>
        <v>-9.7882786130715083</v>
      </c>
      <c r="W41" s="95">
        <f t="shared" si="11"/>
        <v>-3.9334155363748518</v>
      </c>
    </row>
    <row r="42" spans="1:23" x14ac:dyDescent="0.25">
      <c r="A42" s="17" t="s">
        <v>16</v>
      </c>
      <c r="B42" s="79" t="s">
        <v>13</v>
      </c>
      <c r="C42" s="20">
        <v>43</v>
      </c>
      <c r="D42" s="20" t="s">
        <v>28</v>
      </c>
      <c r="E42" s="19" t="s">
        <v>24</v>
      </c>
      <c r="F42" s="47">
        <v>122.5</v>
      </c>
      <c r="G42" s="35">
        <v>124.99</v>
      </c>
      <c r="H42" s="35">
        <f t="shared" si="6"/>
        <v>9.37425</v>
      </c>
      <c r="I42" s="61">
        <v>4</v>
      </c>
      <c r="J42" s="61">
        <f>((F42-G42)/G42)*100</f>
        <v>-1.9921593727498159</v>
      </c>
      <c r="K42" s="83">
        <f t="shared" ref="K42:K64" si="13">(F42-G42)/H42</f>
        <v>-0.26562124969997547</v>
      </c>
      <c r="M42" s="17" t="s">
        <v>25</v>
      </c>
      <c r="N42" s="79" t="s">
        <v>13</v>
      </c>
      <c r="O42" s="20">
        <v>43</v>
      </c>
      <c r="P42" s="20" t="s">
        <v>28</v>
      </c>
      <c r="Q42" s="19" t="s">
        <v>24</v>
      </c>
      <c r="R42" s="89">
        <f t="shared" ref="R42:R44" si="14">ROUND(F42,0)</f>
        <v>123</v>
      </c>
      <c r="S42" s="35">
        <v>126.8</v>
      </c>
      <c r="T42" s="35">
        <v>2.8809999999999998</v>
      </c>
      <c r="U42" s="19">
        <v>1</v>
      </c>
      <c r="V42" s="61">
        <f t="shared" si="10"/>
        <v>-2.9968454258675057</v>
      </c>
      <c r="W42" s="95">
        <f t="shared" si="11"/>
        <v>-1.3189864630336681</v>
      </c>
    </row>
    <row r="43" spans="1:23" x14ac:dyDescent="0.25">
      <c r="A43" s="17" t="s">
        <v>12</v>
      </c>
      <c r="B43" s="79" t="s">
        <v>13</v>
      </c>
      <c r="C43" s="20">
        <v>44</v>
      </c>
      <c r="D43" s="20" t="s">
        <v>28</v>
      </c>
      <c r="E43" s="19" t="s">
        <v>24</v>
      </c>
      <c r="F43" s="47">
        <v>172.5</v>
      </c>
      <c r="G43" s="35">
        <v>177.4</v>
      </c>
      <c r="H43" s="35">
        <f t="shared" si="6"/>
        <v>13.305</v>
      </c>
      <c r="I43" s="61">
        <v>4</v>
      </c>
      <c r="J43" s="61">
        <f t="shared" ref="J43:J64" si="15">((F43-G43)/G43)*100</f>
        <v>-2.7621195039458883</v>
      </c>
      <c r="K43" s="83">
        <f t="shared" si="13"/>
        <v>-0.36828260052611844</v>
      </c>
      <c r="M43" s="17" t="s">
        <v>20</v>
      </c>
      <c r="N43" s="79" t="s">
        <v>13</v>
      </c>
      <c r="O43" s="20">
        <v>44</v>
      </c>
      <c r="P43" s="20" t="s">
        <v>28</v>
      </c>
      <c r="Q43" s="19" t="s">
        <v>24</v>
      </c>
      <c r="R43" s="89">
        <f t="shared" si="14"/>
        <v>173</v>
      </c>
      <c r="S43" s="35">
        <v>178.3</v>
      </c>
      <c r="T43" s="35">
        <v>3.996</v>
      </c>
      <c r="U43" s="19">
        <v>1</v>
      </c>
      <c r="V43" s="61">
        <f t="shared" si="10"/>
        <v>-2.9725182277061197</v>
      </c>
      <c r="W43" s="95">
        <f t="shared" si="11"/>
        <v>-1.3263263263263292</v>
      </c>
    </row>
    <row r="44" spans="1:23" x14ac:dyDescent="0.25">
      <c r="A44" s="17" t="s">
        <v>27</v>
      </c>
      <c r="B44" s="79" t="s">
        <v>13</v>
      </c>
      <c r="C44" s="20">
        <v>45</v>
      </c>
      <c r="D44" s="20" t="s">
        <v>28</v>
      </c>
      <c r="E44" s="19" t="s">
        <v>24</v>
      </c>
      <c r="F44" s="47">
        <v>101.25</v>
      </c>
      <c r="G44" s="35">
        <v>104.15</v>
      </c>
      <c r="H44" s="35">
        <f t="shared" si="6"/>
        <v>7.8112500000000002</v>
      </c>
      <c r="I44" s="61">
        <v>4</v>
      </c>
      <c r="J44" s="61">
        <f t="shared" si="15"/>
        <v>-2.7844455112818101</v>
      </c>
      <c r="K44" s="83">
        <f t="shared" si="13"/>
        <v>-0.37125940150424142</v>
      </c>
      <c r="M44" s="17" t="s">
        <v>17</v>
      </c>
      <c r="N44" s="79" t="s">
        <v>13</v>
      </c>
      <c r="O44" s="20">
        <v>45</v>
      </c>
      <c r="P44" s="20" t="s">
        <v>28</v>
      </c>
      <c r="Q44" s="19" t="s">
        <v>24</v>
      </c>
      <c r="R44" s="89">
        <f t="shared" si="14"/>
        <v>101</v>
      </c>
      <c r="S44" s="35">
        <v>105.6</v>
      </c>
      <c r="T44" s="35">
        <v>1.27</v>
      </c>
      <c r="U44" s="19">
        <v>1</v>
      </c>
      <c r="V44" s="61">
        <f t="shared" si="10"/>
        <v>-4.3560606060606011</v>
      </c>
      <c r="W44" s="95">
        <f t="shared" si="11"/>
        <v>-3.6220472440944835</v>
      </c>
    </row>
    <row r="45" spans="1:23" x14ac:dyDescent="0.25">
      <c r="A45" s="17" t="s">
        <v>16</v>
      </c>
      <c r="B45" s="79" t="s">
        <v>13</v>
      </c>
      <c r="C45" s="20">
        <v>46</v>
      </c>
      <c r="D45" s="20" t="s">
        <v>26</v>
      </c>
      <c r="E45" s="19" t="s">
        <v>24</v>
      </c>
      <c r="F45" s="47">
        <v>98.67</v>
      </c>
      <c r="G45" s="35">
        <v>103.73</v>
      </c>
      <c r="H45" s="35">
        <f t="shared" si="6"/>
        <v>7.7797499999999999</v>
      </c>
      <c r="I45" s="61">
        <v>4</v>
      </c>
      <c r="J45" s="61">
        <f t="shared" si="15"/>
        <v>-4.8780487804878074</v>
      </c>
      <c r="K45" s="83">
        <f t="shared" si="13"/>
        <v>-0.65040650406504097</v>
      </c>
      <c r="M45" s="17" t="s">
        <v>22</v>
      </c>
      <c r="N45" s="79" t="s">
        <v>13</v>
      </c>
      <c r="O45" s="20">
        <v>46</v>
      </c>
      <c r="P45" s="20" t="s">
        <v>26</v>
      </c>
      <c r="Q45" s="19" t="s">
        <v>24</v>
      </c>
      <c r="R45" s="89">
        <f>ROUND(F45,1)</f>
        <v>98.7</v>
      </c>
      <c r="S45" s="35" t="s">
        <v>95</v>
      </c>
      <c r="T45" s="35">
        <v>6.2910000000000004</v>
      </c>
      <c r="U45" s="19">
        <v>1</v>
      </c>
      <c r="V45" s="61">
        <f t="shared" si="10"/>
        <v>-2.2772277227722744</v>
      </c>
      <c r="W45" s="95">
        <f t="shared" si="11"/>
        <v>-0.36560165315530074</v>
      </c>
    </row>
    <row r="46" spans="1:23" x14ac:dyDescent="0.25">
      <c r="A46" s="17" t="s">
        <v>12</v>
      </c>
      <c r="B46" s="79" t="s">
        <v>13</v>
      </c>
      <c r="C46" s="20">
        <v>47</v>
      </c>
      <c r="D46" s="20" t="s">
        <v>26</v>
      </c>
      <c r="E46" s="19" t="s">
        <v>24</v>
      </c>
      <c r="F46" s="47">
        <v>74.069999999999993</v>
      </c>
      <c r="G46" s="35">
        <v>76.290000000000006</v>
      </c>
      <c r="H46" s="35">
        <f t="shared" si="6"/>
        <v>5.7217500000000001</v>
      </c>
      <c r="I46" s="61">
        <v>4</v>
      </c>
      <c r="J46" s="61">
        <f t="shared" si="15"/>
        <v>-2.9099488792764623</v>
      </c>
      <c r="K46" s="83">
        <f t="shared" si="13"/>
        <v>-0.38799318390352827</v>
      </c>
      <c r="M46" s="17" t="s">
        <v>16</v>
      </c>
      <c r="N46" s="79" t="s">
        <v>13</v>
      </c>
      <c r="O46" s="20">
        <v>47</v>
      </c>
      <c r="P46" s="20" t="s">
        <v>26</v>
      </c>
      <c r="Q46" s="19" t="s">
        <v>24</v>
      </c>
      <c r="R46" s="89">
        <f t="shared" ref="R46:R64" si="16">F46</f>
        <v>74.069999999999993</v>
      </c>
      <c r="S46" s="35">
        <v>71.95</v>
      </c>
      <c r="T46" s="35">
        <v>6.899</v>
      </c>
      <c r="U46" s="19">
        <v>1</v>
      </c>
      <c r="V46" s="61">
        <f t="shared" si="10"/>
        <v>2.9464906184850457</v>
      </c>
      <c r="W46" s="95">
        <f t="shared" si="11"/>
        <v>0.30729091172633577</v>
      </c>
    </row>
    <row r="47" spans="1:23" x14ac:dyDescent="0.25">
      <c r="A47" s="17" t="s">
        <v>21</v>
      </c>
      <c r="B47" s="79" t="s">
        <v>13</v>
      </c>
      <c r="C47" s="20">
        <v>48</v>
      </c>
      <c r="D47" s="20" t="s">
        <v>26</v>
      </c>
      <c r="E47" s="19" t="s">
        <v>24</v>
      </c>
      <c r="F47" s="47">
        <v>53.77</v>
      </c>
      <c r="G47" s="35">
        <v>58.74</v>
      </c>
      <c r="H47" s="35">
        <f t="shared" si="6"/>
        <v>4.4055</v>
      </c>
      <c r="I47" s="61">
        <v>4</v>
      </c>
      <c r="J47" s="61">
        <f t="shared" si="15"/>
        <v>-8.4610146407899194</v>
      </c>
      <c r="K47" s="83">
        <f t="shared" si="13"/>
        <v>-1.1281352854386559</v>
      </c>
      <c r="M47" s="17" t="s">
        <v>27</v>
      </c>
      <c r="N47" s="79" t="s">
        <v>13</v>
      </c>
      <c r="O47" s="20">
        <v>48</v>
      </c>
      <c r="P47" s="20" t="s">
        <v>26</v>
      </c>
      <c r="Q47" s="19" t="s">
        <v>24</v>
      </c>
      <c r="R47" s="89">
        <f t="shared" si="16"/>
        <v>53.77</v>
      </c>
      <c r="S47" s="35">
        <v>57.27</v>
      </c>
      <c r="T47" s="35">
        <v>6.63</v>
      </c>
      <c r="U47" s="19">
        <v>1</v>
      </c>
      <c r="V47" s="61">
        <f t="shared" si="10"/>
        <v>-6.1114021302601707</v>
      </c>
      <c r="W47" s="95">
        <f t="shared" si="11"/>
        <v>-0.52790346907993968</v>
      </c>
    </row>
    <row r="48" spans="1:23" x14ac:dyDescent="0.25">
      <c r="A48" s="17" t="s">
        <v>20</v>
      </c>
      <c r="B48" s="79" t="s">
        <v>13</v>
      </c>
      <c r="C48" s="20">
        <v>49</v>
      </c>
      <c r="D48" s="20" t="s">
        <v>26</v>
      </c>
      <c r="E48" s="19" t="s">
        <v>24</v>
      </c>
      <c r="F48" s="47">
        <v>58.63</v>
      </c>
      <c r="G48" s="35">
        <v>59.84</v>
      </c>
      <c r="H48" s="35">
        <f t="shared" si="6"/>
        <v>4.4880000000000004</v>
      </c>
      <c r="I48" s="61">
        <v>4</v>
      </c>
      <c r="J48" s="61">
        <f t="shared" si="15"/>
        <v>-2.022058823529413</v>
      </c>
      <c r="K48" s="83">
        <f t="shared" si="13"/>
        <v>-0.26960784313725505</v>
      </c>
      <c r="M48" s="17" t="s">
        <v>25</v>
      </c>
      <c r="N48" s="79" t="s">
        <v>13</v>
      </c>
      <c r="O48" s="20">
        <v>49</v>
      </c>
      <c r="P48" s="20" t="s">
        <v>26</v>
      </c>
      <c r="Q48" s="19" t="s">
        <v>24</v>
      </c>
      <c r="R48" s="89">
        <f t="shared" si="16"/>
        <v>58.63</v>
      </c>
      <c r="S48" s="35">
        <v>57.3</v>
      </c>
      <c r="T48" s="35">
        <v>5.7729999999999997</v>
      </c>
      <c r="U48" s="19">
        <v>1</v>
      </c>
      <c r="V48" s="61">
        <f t="shared" si="10"/>
        <v>2.3211169284467812</v>
      </c>
      <c r="W48" s="95">
        <f t="shared" si="11"/>
        <v>0.23038281655984852</v>
      </c>
    </row>
    <row r="49" spans="1:23" x14ac:dyDescent="0.25">
      <c r="A49" s="17" t="s">
        <v>19</v>
      </c>
      <c r="B49" s="79" t="s">
        <v>13</v>
      </c>
      <c r="C49" s="20">
        <v>50</v>
      </c>
      <c r="D49" s="20" t="s">
        <v>26</v>
      </c>
      <c r="E49" s="19" t="s">
        <v>24</v>
      </c>
      <c r="F49" s="47">
        <v>88.66</v>
      </c>
      <c r="G49" s="35">
        <v>92.55</v>
      </c>
      <c r="H49" s="35">
        <f t="shared" si="6"/>
        <v>6.9412499999999993</v>
      </c>
      <c r="I49" s="19">
        <v>4</v>
      </c>
      <c r="J49" s="61">
        <f t="shared" si="15"/>
        <v>-4.203133441383037</v>
      </c>
      <c r="K49" s="83">
        <f t="shared" si="13"/>
        <v>-0.56041779218440502</v>
      </c>
      <c r="M49" s="17" t="s">
        <v>20</v>
      </c>
      <c r="N49" s="79" t="s">
        <v>13</v>
      </c>
      <c r="O49" s="20">
        <v>50</v>
      </c>
      <c r="P49" s="20" t="s">
        <v>26</v>
      </c>
      <c r="Q49" s="19" t="s">
        <v>24</v>
      </c>
      <c r="R49" s="89">
        <f t="shared" si="16"/>
        <v>88.66</v>
      </c>
      <c r="S49" s="35">
        <v>92.93</v>
      </c>
      <c r="T49" s="35">
        <v>6.3570000000000002</v>
      </c>
      <c r="U49" s="19">
        <v>1</v>
      </c>
      <c r="V49" s="61">
        <f t="shared" si="10"/>
        <v>-4.594856343484353</v>
      </c>
      <c r="W49" s="95">
        <f t="shared" si="11"/>
        <v>-0.67170048765140944</v>
      </c>
    </row>
    <row r="50" spans="1:23" x14ac:dyDescent="0.25">
      <c r="A50" s="17" t="s">
        <v>22</v>
      </c>
      <c r="B50" s="79" t="s">
        <v>13</v>
      </c>
      <c r="C50" s="20">
        <v>51</v>
      </c>
      <c r="D50" s="20" t="s">
        <v>23</v>
      </c>
      <c r="E50" s="19" t="s">
        <v>24</v>
      </c>
      <c r="F50" s="47">
        <v>121.39</v>
      </c>
      <c r="G50" s="35">
        <v>129</v>
      </c>
      <c r="H50" s="35">
        <f t="shared" si="6"/>
        <v>9.6749999999999989</v>
      </c>
      <c r="I50" s="19">
        <v>4</v>
      </c>
      <c r="J50" s="61">
        <f t="shared" si="15"/>
        <v>-5.8992248062015502</v>
      </c>
      <c r="K50" s="83">
        <f t="shared" si="13"/>
        <v>-0.78656330749354009</v>
      </c>
      <c r="M50" s="17" t="s">
        <v>12</v>
      </c>
      <c r="N50" s="79" t="s">
        <v>13</v>
      </c>
      <c r="O50" s="20">
        <v>51</v>
      </c>
      <c r="P50" s="20" t="s">
        <v>23</v>
      </c>
      <c r="Q50" s="19" t="s">
        <v>24</v>
      </c>
      <c r="R50" s="89">
        <f t="shared" ref="R50:R53" si="17">ROUND(F50,0)</f>
        <v>121</v>
      </c>
      <c r="S50" s="35">
        <v>124.7</v>
      </c>
      <c r="T50" s="35">
        <v>3.73</v>
      </c>
      <c r="U50" s="19">
        <v>1</v>
      </c>
      <c r="V50" s="61">
        <f t="shared" si="10"/>
        <v>-2.9671210906174839</v>
      </c>
      <c r="W50" s="95">
        <f t="shared" si="11"/>
        <v>-0.99195710455764152</v>
      </c>
    </row>
    <row r="51" spans="1:23" x14ac:dyDescent="0.25">
      <c r="A51" s="17" t="s">
        <v>16</v>
      </c>
      <c r="B51" s="79" t="s">
        <v>13</v>
      </c>
      <c r="C51" s="20">
        <v>52</v>
      </c>
      <c r="D51" s="20" t="s">
        <v>23</v>
      </c>
      <c r="E51" s="19" t="s">
        <v>24</v>
      </c>
      <c r="F51" s="47">
        <v>226.56</v>
      </c>
      <c r="G51" s="35">
        <v>240.33</v>
      </c>
      <c r="H51" s="35">
        <f t="shared" si="6"/>
        <v>18.024750000000001</v>
      </c>
      <c r="I51" s="19">
        <v>4</v>
      </c>
      <c r="J51" s="61">
        <f t="shared" si="15"/>
        <v>-5.7296217700661627</v>
      </c>
      <c r="K51" s="83">
        <f t="shared" si="13"/>
        <v>-0.76394956934215508</v>
      </c>
      <c r="M51" s="17" t="s">
        <v>27</v>
      </c>
      <c r="N51" s="79" t="s">
        <v>13</v>
      </c>
      <c r="O51" s="20">
        <v>52</v>
      </c>
      <c r="P51" s="20" t="s">
        <v>23</v>
      </c>
      <c r="Q51" s="19" t="s">
        <v>24</v>
      </c>
      <c r="R51" s="89">
        <f t="shared" si="17"/>
        <v>227</v>
      </c>
      <c r="S51" s="35">
        <v>229.4</v>
      </c>
      <c r="T51" s="35">
        <v>11.3</v>
      </c>
      <c r="U51" s="19">
        <v>1</v>
      </c>
      <c r="V51" s="61">
        <f t="shared" si="10"/>
        <v>-1.0462074978204035</v>
      </c>
      <c r="W51" s="95">
        <f t="shared" si="11"/>
        <v>-0.21238938053097395</v>
      </c>
    </row>
    <row r="52" spans="1:23" x14ac:dyDescent="0.25">
      <c r="A52" s="17" t="s">
        <v>12</v>
      </c>
      <c r="B52" s="79" t="s">
        <v>13</v>
      </c>
      <c r="C52" s="20">
        <v>53</v>
      </c>
      <c r="D52" s="20" t="s">
        <v>23</v>
      </c>
      <c r="E52" s="19" t="s">
        <v>24</v>
      </c>
      <c r="F52" s="47">
        <v>181.78</v>
      </c>
      <c r="G52" s="35">
        <v>195.05</v>
      </c>
      <c r="H52" s="35">
        <f t="shared" si="6"/>
        <v>14.62875</v>
      </c>
      <c r="I52" s="19">
        <v>4</v>
      </c>
      <c r="J52" s="61">
        <f t="shared" si="15"/>
        <v>-6.8033837477569898</v>
      </c>
      <c r="K52" s="83">
        <f t="shared" si="13"/>
        <v>-0.90711783303426541</v>
      </c>
      <c r="M52" s="17" t="s">
        <v>21</v>
      </c>
      <c r="N52" s="79" t="s">
        <v>13</v>
      </c>
      <c r="O52" s="20">
        <v>53</v>
      </c>
      <c r="P52" s="20" t="s">
        <v>23</v>
      </c>
      <c r="Q52" s="19" t="s">
        <v>24</v>
      </c>
      <c r="R52" s="89">
        <f t="shared" si="17"/>
        <v>182</v>
      </c>
      <c r="S52" s="35">
        <v>187.4</v>
      </c>
      <c r="T52" s="35">
        <v>6.8689999999999998</v>
      </c>
      <c r="U52" s="19">
        <v>1</v>
      </c>
      <c r="V52" s="61">
        <f t="shared" si="10"/>
        <v>-2.8815368196371427</v>
      </c>
      <c r="W52" s="95">
        <f t="shared" si="11"/>
        <v>-0.78614063182413829</v>
      </c>
    </row>
    <row r="53" spans="1:23" x14ac:dyDescent="0.25">
      <c r="A53" s="17" t="s">
        <v>21</v>
      </c>
      <c r="B53" s="79" t="s">
        <v>13</v>
      </c>
      <c r="C53" s="20">
        <v>54</v>
      </c>
      <c r="D53" s="20" t="s">
        <v>23</v>
      </c>
      <c r="E53" s="19" t="s">
        <v>24</v>
      </c>
      <c r="F53" s="47">
        <v>115.02</v>
      </c>
      <c r="G53" s="35">
        <v>125.34</v>
      </c>
      <c r="H53" s="35">
        <f t="shared" si="6"/>
        <v>9.4004999999999992</v>
      </c>
      <c r="I53" s="19">
        <v>4</v>
      </c>
      <c r="J53" s="61">
        <f t="shared" si="15"/>
        <v>-8.2336045955002444</v>
      </c>
      <c r="K53" s="83">
        <f t="shared" si="13"/>
        <v>-1.0978139460666994</v>
      </c>
      <c r="M53" s="17" t="s">
        <v>25</v>
      </c>
      <c r="N53" s="79" t="s">
        <v>13</v>
      </c>
      <c r="O53" s="20">
        <v>54</v>
      </c>
      <c r="P53" s="20" t="s">
        <v>23</v>
      </c>
      <c r="Q53" s="19" t="s">
        <v>24</v>
      </c>
      <c r="R53" s="89">
        <f t="shared" si="17"/>
        <v>115</v>
      </c>
      <c r="S53" s="35">
        <v>119.2</v>
      </c>
      <c r="T53" s="35">
        <v>6.4969999999999999</v>
      </c>
      <c r="U53" s="19">
        <v>1</v>
      </c>
      <c r="V53" s="61">
        <f t="shared" si="10"/>
        <v>-3.5234899328859086</v>
      </c>
      <c r="W53" s="95">
        <f t="shared" si="11"/>
        <v>-0.64645220871171349</v>
      </c>
    </row>
    <row r="54" spans="1:23" x14ac:dyDescent="0.25">
      <c r="A54" s="17" t="s">
        <v>25</v>
      </c>
      <c r="B54" s="79" t="s">
        <v>13</v>
      </c>
      <c r="C54" s="20">
        <v>55</v>
      </c>
      <c r="D54" s="20" t="s">
        <v>23</v>
      </c>
      <c r="E54" s="19" t="s">
        <v>24</v>
      </c>
      <c r="F54" s="47">
        <v>81.13</v>
      </c>
      <c r="G54" s="35">
        <v>88.45</v>
      </c>
      <c r="H54" s="35">
        <f t="shared" si="6"/>
        <v>6.63375</v>
      </c>
      <c r="I54" s="19">
        <v>4</v>
      </c>
      <c r="J54" s="61">
        <f t="shared" si="15"/>
        <v>-8.2758620689655249</v>
      </c>
      <c r="K54" s="83">
        <f t="shared" si="13"/>
        <v>-1.1034482758620701</v>
      </c>
      <c r="M54" s="17" t="s">
        <v>20</v>
      </c>
      <c r="N54" s="79" t="s">
        <v>13</v>
      </c>
      <c r="O54" s="20">
        <v>55</v>
      </c>
      <c r="P54" s="20" t="s">
        <v>23</v>
      </c>
      <c r="Q54" s="19" t="s">
        <v>24</v>
      </c>
      <c r="R54" s="89">
        <f t="shared" si="16"/>
        <v>81.13</v>
      </c>
      <c r="S54" s="35">
        <v>85.48</v>
      </c>
      <c r="T54" s="35">
        <v>2.859</v>
      </c>
      <c r="U54" s="19">
        <v>1</v>
      </c>
      <c r="V54" s="61">
        <f t="shared" si="10"/>
        <v>-5.0889096864763781</v>
      </c>
      <c r="W54" s="95">
        <f t="shared" si="11"/>
        <v>-1.5215110178384079</v>
      </c>
    </row>
    <row r="55" spans="1:23" x14ac:dyDescent="0.25">
      <c r="A55" s="17" t="s">
        <v>17</v>
      </c>
      <c r="B55" s="79" t="s">
        <v>13</v>
      </c>
      <c r="C55" s="20">
        <v>56</v>
      </c>
      <c r="D55" s="20" t="s">
        <v>23</v>
      </c>
      <c r="E55" s="19" t="s">
        <v>24</v>
      </c>
      <c r="F55" s="47">
        <v>49.3</v>
      </c>
      <c r="G55" s="35">
        <v>56.52</v>
      </c>
      <c r="H55" s="35">
        <f t="shared" si="6"/>
        <v>4.2389999999999999</v>
      </c>
      <c r="I55" s="19">
        <v>4</v>
      </c>
      <c r="J55" s="61">
        <f t="shared" si="15"/>
        <v>-12.774239207360235</v>
      </c>
      <c r="K55" s="83">
        <f t="shared" si="13"/>
        <v>-1.7032318943146982</v>
      </c>
      <c r="M55" s="17" t="s">
        <v>19</v>
      </c>
      <c r="N55" s="79" t="s">
        <v>13</v>
      </c>
      <c r="O55" s="20">
        <v>56</v>
      </c>
      <c r="P55" s="20" t="s">
        <v>23</v>
      </c>
      <c r="Q55" s="19" t="s">
        <v>24</v>
      </c>
      <c r="R55" s="89">
        <f t="shared" si="16"/>
        <v>49.3</v>
      </c>
      <c r="S55" s="35">
        <v>51.94</v>
      </c>
      <c r="T55" s="35">
        <v>4.6479999999999997</v>
      </c>
      <c r="U55" s="19">
        <v>1</v>
      </c>
      <c r="V55" s="61">
        <f>((R55-S55)/S55)*100</f>
        <v>-5.0827878321139792</v>
      </c>
      <c r="W55" s="95">
        <f>(R55-S55)/T55</f>
        <v>-0.56798623063683318</v>
      </c>
    </row>
    <row r="56" spans="1:23" x14ac:dyDescent="0.25">
      <c r="A56" s="17" t="s">
        <v>22</v>
      </c>
      <c r="B56" s="79" t="s">
        <v>13</v>
      </c>
      <c r="C56" s="20">
        <v>57</v>
      </c>
      <c r="D56" s="20" t="s">
        <v>18</v>
      </c>
      <c r="E56" s="19" t="s">
        <v>15</v>
      </c>
      <c r="F56" s="47">
        <v>12.7</v>
      </c>
      <c r="G56" s="35">
        <v>12.93</v>
      </c>
      <c r="H56" s="19" t="s">
        <v>94</v>
      </c>
      <c r="I56" s="19">
        <v>4</v>
      </c>
      <c r="J56" s="35">
        <f>((F56-G56))</f>
        <v>-0.23000000000000043</v>
      </c>
      <c r="K56" s="83">
        <f t="shared" si="13"/>
        <v>-1.5333333333333363</v>
      </c>
      <c r="M56" s="17" t="s">
        <v>22</v>
      </c>
      <c r="N56" s="79" t="s">
        <v>13</v>
      </c>
      <c r="O56" s="20">
        <v>57</v>
      </c>
      <c r="P56" s="20" t="s">
        <v>18</v>
      </c>
      <c r="Q56" s="19" t="s">
        <v>15</v>
      </c>
      <c r="R56" s="35">
        <f t="shared" si="16"/>
        <v>12.7</v>
      </c>
      <c r="S56" s="35">
        <v>12.91500000053485</v>
      </c>
      <c r="T56" s="35">
        <v>6.8558910440451662E-2</v>
      </c>
      <c r="U56" s="19" t="s">
        <v>76</v>
      </c>
      <c r="V56" s="35">
        <f>S56-R56</f>
        <v>0.21500000053485024</v>
      </c>
      <c r="W56" s="95">
        <f t="shared" ref="W56:W62" si="18">(R56-S56)/T56</f>
        <v>-3.1359891683458589</v>
      </c>
    </row>
    <row r="57" spans="1:23" x14ac:dyDescent="0.25">
      <c r="A57" s="17" t="s">
        <v>16</v>
      </c>
      <c r="B57" s="79" t="s">
        <v>13</v>
      </c>
      <c r="C57" s="20">
        <v>58</v>
      </c>
      <c r="D57" s="20" t="s">
        <v>18</v>
      </c>
      <c r="E57" s="19" t="s">
        <v>15</v>
      </c>
      <c r="F57" s="47">
        <v>11.84</v>
      </c>
      <c r="G57" s="35">
        <v>12.06</v>
      </c>
      <c r="H57" s="19" t="s">
        <v>94</v>
      </c>
      <c r="I57" s="19">
        <v>4</v>
      </c>
      <c r="J57" s="35">
        <f t="shared" ref="J57:J62" si="19">((F57-G57))</f>
        <v>-0.22000000000000064</v>
      </c>
      <c r="K57" s="83">
        <f t="shared" si="13"/>
        <v>-1.466666666666671</v>
      </c>
      <c r="M57" s="17" t="s">
        <v>16</v>
      </c>
      <c r="N57" s="79" t="s">
        <v>13</v>
      </c>
      <c r="O57" s="20">
        <v>58</v>
      </c>
      <c r="P57" s="20" t="s">
        <v>18</v>
      </c>
      <c r="Q57" s="19" t="s">
        <v>15</v>
      </c>
      <c r="R57" s="35">
        <f t="shared" si="16"/>
        <v>11.84</v>
      </c>
      <c r="S57" s="35">
        <v>12.052500000265804</v>
      </c>
      <c r="T57" s="35">
        <v>6.8686136992674354E-2</v>
      </c>
      <c r="U57" s="19" t="s">
        <v>76</v>
      </c>
      <c r="V57" s="35">
        <f t="shared" ref="V57:V62" si="20">S57-R57</f>
        <v>0.21250000026580373</v>
      </c>
      <c r="W57" s="95">
        <f t="shared" si="18"/>
        <v>-3.0937829607227392</v>
      </c>
    </row>
    <row r="58" spans="1:23" x14ac:dyDescent="0.25">
      <c r="A58" s="17" t="s">
        <v>12</v>
      </c>
      <c r="B58" s="79" t="s">
        <v>13</v>
      </c>
      <c r="C58" s="20">
        <v>59</v>
      </c>
      <c r="D58" s="20" t="s">
        <v>18</v>
      </c>
      <c r="E58" s="19" t="s">
        <v>15</v>
      </c>
      <c r="F58" s="48">
        <v>7.66</v>
      </c>
      <c r="G58" s="35">
        <v>7.92</v>
      </c>
      <c r="H58" s="19" t="s">
        <v>94</v>
      </c>
      <c r="I58" s="61">
        <v>4</v>
      </c>
      <c r="J58" s="35">
        <f t="shared" si="19"/>
        <v>-0.25999999999999979</v>
      </c>
      <c r="K58" s="83">
        <f t="shared" si="13"/>
        <v>-1.7333333333333321</v>
      </c>
      <c r="M58" s="17" t="s">
        <v>12</v>
      </c>
      <c r="N58" s="79" t="s">
        <v>13</v>
      </c>
      <c r="O58" s="20">
        <v>59</v>
      </c>
      <c r="P58" s="20" t="s">
        <v>18</v>
      </c>
      <c r="Q58" s="19" t="s">
        <v>15</v>
      </c>
      <c r="R58" s="35">
        <f t="shared" si="16"/>
        <v>7.66</v>
      </c>
      <c r="S58" s="35">
        <v>7.9155597813592111</v>
      </c>
      <c r="T58" s="84">
        <v>4.3701952445839201E-2</v>
      </c>
      <c r="U58" s="19" t="s">
        <v>76</v>
      </c>
      <c r="V58" s="35">
        <f t="shared" si="20"/>
        <v>0.25555978135921098</v>
      </c>
      <c r="W58" s="95">
        <f t="shared" si="18"/>
        <v>-5.8477886468786924</v>
      </c>
    </row>
    <row r="59" spans="1:23" x14ac:dyDescent="0.25">
      <c r="A59" s="17" t="s">
        <v>21</v>
      </c>
      <c r="B59" s="79" t="s">
        <v>13</v>
      </c>
      <c r="C59" s="20">
        <v>60</v>
      </c>
      <c r="D59" s="20" t="s">
        <v>18</v>
      </c>
      <c r="E59" s="19" t="s">
        <v>15</v>
      </c>
      <c r="F59" s="48">
        <v>5.24</v>
      </c>
      <c r="G59" s="35">
        <v>5.51</v>
      </c>
      <c r="H59" s="19" t="s">
        <v>94</v>
      </c>
      <c r="I59" s="61">
        <v>4</v>
      </c>
      <c r="J59" s="35">
        <f t="shared" si="19"/>
        <v>-0.26999999999999957</v>
      </c>
      <c r="K59" s="83">
        <f t="shared" si="13"/>
        <v>-1.7999999999999972</v>
      </c>
      <c r="M59" s="17" t="s">
        <v>21</v>
      </c>
      <c r="N59" s="79" t="s">
        <v>13</v>
      </c>
      <c r="O59" s="20">
        <v>61</v>
      </c>
      <c r="P59" s="20" t="s">
        <v>18</v>
      </c>
      <c r="Q59" s="19" t="s">
        <v>15</v>
      </c>
      <c r="R59" s="35">
        <f t="shared" si="16"/>
        <v>5.24</v>
      </c>
      <c r="S59" s="35">
        <v>5.4888888969374996</v>
      </c>
      <c r="T59" s="84">
        <v>3.1478412445673939E-2</v>
      </c>
      <c r="U59" s="19" t="s">
        <v>76</v>
      </c>
      <c r="V59" s="35">
        <f t="shared" si="20"/>
        <v>0.24888889693749938</v>
      </c>
      <c r="W59" s="95">
        <f t="shared" si="18"/>
        <v>-7.9066534046796901</v>
      </c>
    </row>
    <row r="60" spans="1:23" x14ac:dyDescent="0.25">
      <c r="A60" s="17" t="s">
        <v>20</v>
      </c>
      <c r="B60" s="79" t="s">
        <v>13</v>
      </c>
      <c r="C60" s="20">
        <v>61</v>
      </c>
      <c r="D60" s="20" t="s">
        <v>18</v>
      </c>
      <c r="E60" s="19" t="s">
        <v>15</v>
      </c>
      <c r="F60" s="48">
        <v>16.100000000000001</v>
      </c>
      <c r="G60" s="35">
        <v>16.399999999999999</v>
      </c>
      <c r="H60" s="19" t="s">
        <v>94</v>
      </c>
      <c r="I60" s="61">
        <v>4</v>
      </c>
      <c r="J60" s="35">
        <f t="shared" si="19"/>
        <v>-0.29999999999999716</v>
      </c>
      <c r="K60" s="83">
        <f t="shared" si="13"/>
        <v>-1.9999999999999811</v>
      </c>
      <c r="M60" s="17" t="s">
        <v>20</v>
      </c>
      <c r="N60" s="79" t="s">
        <v>13</v>
      </c>
      <c r="O60" s="20">
        <v>63</v>
      </c>
      <c r="P60" s="20" t="s">
        <v>18</v>
      </c>
      <c r="Q60" s="19" t="s">
        <v>15</v>
      </c>
      <c r="R60" s="35">
        <f t="shared" si="16"/>
        <v>16.100000000000001</v>
      </c>
      <c r="S60" s="35">
        <v>16.417221666225021</v>
      </c>
      <c r="T60" s="84">
        <v>6.8585168139837144E-2</v>
      </c>
      <c r="U60" s="19" t="s">
        <v>76</v>
      </c>
      <c r="V60" s="35">
        <f t="shared" si="20"/>
        <v>0.31722166622502002</v>
      </c>
      <c r="W60" s="95">
        <f t="shared" si="18"/>
        <v>-4.6252225492579111</v>
      </c>
    </row>
    <row r="61" spans="1:23" x14ac:dyDescent="0.25">
      <c r="A61" s="17" t="s">
        <v>19</v>
      </c>
      <c r="B61" s="79" t="s">
        <v>13</v>
      </c>
      <c r="C61" s="20">
        <v>62</v>
      </c>
      <c r="D61" s="20" t="s">
        <v>18</v>
      </c>
      <c r="E61" s="19" t="s">
        <v>15</v>
      </c>
      <c r="F61" s="48">
        <v>20.66</v>
      </c>
      <c r="G61" s="35">
        <v>20.94</v>
      </c>
      <c r="H61" s="19" t="s">
        <v>94</v>
      </c>
      <c r="I61" s="61">
        <v>4</v>
      </c>
      <c r="J61" s="35">
        <f t="shared" si="19"/>
        <v>-0.28000000000000114</v>
      </c>
      <c r="K61" s="83">
        <f t="shared" si="13"/>
        <v>-1.8666666666666742</v>
      </c>
      <c r="M61" s="17" t="s">
        <v>19</v>
      </c>
      <c r="N61" s="79" t="s">
        <v>13</v>
      </c>
      <c r="O61" s="20">
        <v>64</v>
      </c>
      <c r="P61" s="20" t="s">
        <v>18</v>
      </c>
      <c r="Q61" s="19" t="s">
        <v>15</v>
      </c>
      <c r="R61" s="35">
        <f t="shared" si="16"/>
        <v>20.66</v>
      </c>
      <c r="S61" s="35">
        <v>20.943459289312514</v>
      </c>
      <c r="T61" s="84">
        <v>8.5967415154817997E-2</v>
      </c>
      <c r="U61" s="19" t="s">
        <v>76</v>
      </c>
      <c r="V61" s="35">
        <f t="shared" si="20"/>
        <v>0.28345928931251407</v>
      </c>
      <c r="W61" s="95">
        <f t="shared" si="18"/>
        <v>-3.2972875688077234</v>
      </c>
    </row>
    <row r="62" spans="1:23" x14ac:dyDescent="0.25">
      <c r="A62" s="17" t="s">
        <v>17</v>
      </c>
      <c r="B62" s="79" t="s">
        <v>13</v>
      </c>
      <c r="C62" s="20">
        <v>63</v>
      </c>
      <c r="D62" s="20" t="s">
        <v>18</v>
      </c>
      <c r="E62" s="19" t="s">
        <v>15</v>
      </c>
      <c r="F62" s="48">
        <v>15.59</v>
      </c>
      <c r="G62" s="35">
        <v>15.86</v>
      </c>
      <c r="H62" s="19" t="s">
        <v>94</v>
      </c>
      <c r="I62" s="61">
        <v>4</v>
      </c>
      <c r="J62" s="35">
        <f t="shared" si="19"/>
        <v>-0.26999999999999957</v>
      </c>
      <c r="K62" s="83">
        <f t="shared" si="13"/>
        <v>-1.7999999999999972</v>
      </c>
      <c r="M62" s="17" t="s">
        <v>17</v>
      </c>
      <c r="N62" s="79" t="s">
        <v>13</v>
      </c>
      <c r="O62" s="20">
        <v>65</v>
      </c>
      <c r="P62" s="20" t="s">
        <v>18</v>
      </c>
      <c r="Q62" s="19" t="s">
        <v>15</v>
      </c>
      <c r="R62" s="35">
        <f t="shared" si="16"/>
        <v>15.59</v>
      </c>
      <c r="S62" s="35">
        <v>15.877874048225475</v>
      </c>
      <c r="T62" s="84">
        <v>5.5964632695632982E-2</v>
      </c>
      <c r="U62" s="19" t="s">
        <v>76</v>
      </c>
      <c r="V62" s="35">
        <f t="shared" si="20"/>
        <v>0.28787404822547558</v>
      </c>
      <c r="W62" s="95">
        <f t="shared" si="18"/>
        <v>-5.1438566530239891</v>
      </c>
    </row>
    <row r="63" spans="1:23" x14ac:dyDescent="0.25">
      <c r="A63" s="59" t="s">
        <v>16</v>
      </c>
      <c r="B63" s="81" t="s">
        <v>13</v>
      </c>
      <c r="C63" s="20">
        <v>64</v>
      </c>
      <c r="D63" s="60" t="s">
        <v>14</v>
      </c>
      <c r="E63" s="47" t="s">
        <v>15</v>
      </c>
      <c r="F63" s="47">
        <v>4.4000000000000004</v>
      </c>
      <c r="G63" s="35">
        <v>4.3899999999999997</v>
      </c>
      <c r="H63" s="35">
        <f t="shared" ref="H63:H64" si="21">0.075*G63</f>
        <v>0.32924999999999999</v>
      </c>
      <c r="I63" s="61">
        <v>4</v>
      </c>
      <c r="J63" s="61">
        <f t="shared" si="15"/>
        <v>0.22779043280183769</v>
      </c>
      <c r="K63" s="83">
        <f t="shared" si="13"/>
        <v>3.0372057706911693E-2</v>
      </c>
      <c r="M63" s="59" t="s">
        <v>25</v>
      </c>
      <c r="N63" s="81" t="s">
        <v>13</v>
      </c>
      <c r="O63" s="60">
        <v>66</v>
      </c>
      <c r="P63" s="60" t="s">
        <v>14</v>
      </c>
      <c r="Q63" s="47" t="s">
        <v>15</v>
      </c>
      <c r="R63" s="35">
        <f t="shared" si="16"/>
        <v>4.4000000000000004</v>
      </c>
      <c r="S63" s="48">
        <v>4.3949999999999996</v>
      </c>
      <c r="T63" s="84">
        <v>0.10349999999999999</v>
      </c>
      <c r="U63" s="90">
        <v>1</v>
      </c>
      <c r="V63" s="61">
        <f>((R63-S63)/S63)*100</f>
        <v>0.11376564277589948</v>
      </c>
      <c r="W63" s="83">
        <f>(R63-S63)/T63</f>
        <v>4.8309178743968909E-2</v>
      </c>
    </row>
    <row r="64" spans="1:23" ht="15.75" thickBot="1" x14ac:dyDescent="0.3">
      <c r="A64" s="77" t="s">
        <v>12</v>
      </c>
      <c r="B64" s="82" t="s">
        <v>13</v>
      </c>
      <c r="C64" s="93">
        <v>65</v>
      </c>
      <c r="D64" s="76" t="s">
        <v>14</v>
      </c>
      <c r="E64" s="72" t="s">
        <v>15</v>
      </c>
      <c r="F64" s="72">
        <v>3.68</v>
      </c>
      <c r="G64" s="73">
        <v>3.64</v>
      </c>
      <c r="H64" s="73">
        <f t="shared" si="21"/>
        <v>0.27300000000000002</v>
      </c>
      <c r="I64" s="74">
        <v>4</v>
      </c>
      <c r="J64" s="74">
        <f t="shared" si="15"/>
        <v>1.0989010989010999</v>
      </c>
      <c r="K64" s="88">
        <f t="shared" si="13"/>
        <v>0.14652014652014664</v>
      </c>
      <c r="M64" s="77" t="s">
        <v>20</v>
      </c>
      <c r="N64" s="82" t="s">
        <v>13</v>
      </c>
      <c r="O64" s="76">
        <v>66</v>
      </c>
      <c r="P64" s="76" t="s">
        <v>14</v>
      </c>
      <c r="Q64" s="72" t="s">
        <v>15</v>
      </c>
      <c r="R64" s="73">
        <f t="shared" si="16"/>
        <v>3.68</v>
      </c>
      <c r="S64" s="75">
        <v>3.67</v>
      </c>
      <c r="T64" s="73">
        <v>8.4510000000000002E-2</v>
      </c>
      <c r="U64" s="91">
        <v>1</v>
      </c>
      <c r="V64" s="74">
        <f>((R64-S64)/S64)*100</f>
        <v>0.27247956403270385</v>
      </c>
      <c r="W64" s="88">
        <f>(R64-S64)/T64</f>
        <v>0.11832919181162266</v>
      </c>
    </row>
    <row r="66" spans="23:23" x14ac:dyDescent="0.25">
      <c r="W66" s="9"/>
    </row>
    <row r="67" spans="23:23" x14ac:dyDescent="0.25">
      <c r="W67" s="9"/>
    </row>
    <row r="68" spans="23:23" x14ac:dyDescent="0.25">
      <c r="W68" s="9"/>
    </row>
    <row r="69" spans="23:23" x14ac:dyDescent="0.25">
      <c r="W69" s="9"/>
    </row>
    <row r="70" spans="23:23" x14ac:dyDescent="0.25">
      <c r="W70" s="9"/>
    </row>
    <row r="71" spans="23:23" x14ac:dyDescent="0.25">
      <c r="W71" s="9"/>
    </row>
    <row r="72" spans="23:23" x14ac:dyDescent="0.25">
      <c r="W72" s="9"/>
    </row>
    <row r="73" spans="23:23" x14ac:dyDescent="0.25">
      <c r="W73" s="9"/>
    </row>
    <row r="74" spans="23:23" x14ac:dyDescent="0.25">
      <c r="W74" s="9"/>
    </row>
    <row r="75" spans="23:23" x14ac:dyDescent="0.25">
      <c r="W75" s="9"/>
    </row>
  </sheetData>
  <sheetProtection algorithmName="SHA-512" hashValue="VOvtFd65oJdUfqLjxulpf1h9bsbBnJ/Azus+nWvn2cVkxnI/uhI+2cSiLTFdjhvtQr7vEneyX9Dnr/IaOA2Mnw==" saltValue="JZvl5I8ttbFuYCyV8ND7MQ==" spinCount="100000" sheet="1" objects="1" scenarios="1" selectLockedCells="1" selectUnlockedCells="1"/>
  <mergeCells count="3">
    <mergeCell ref="A2:K2"/>
    <mergeCell ref="A8:K8"/>
    <mergeCell ref="M8:W8"/>
  </mergeCells>
  <conditionalFormatting sqref="K14:K31 K41:K64">
    <cfRule type="cellIs" dxfId="8" priority="13" stopIfTrue="1" operator="between">
      <formula>-2</formula>
      <formula>2</formula>
    </cfRule>
    <cfRule type="cellIs" dxfId="7" priority="14" stopIfTrue="1" operator="between">
      <formula>-3</formula>
      <formula>3</formula>
    </cfRule>
    <cfRule type="cellIs" dxfId="6" priority="15" operator="notBetween">
      <formula>-3</formula>
      <formula>3</formula>
    </cfRule>
  </conditionalFormatting>
  <conditionalFormatting sqref="W29:W31 W63:W64 W41:W55">
    <cfRule type="cellIs" dxfId="5" priority="4" stopIfTrue="1" operator="between">
      <formula>-2</formula>
      <formula>2</formula>
    </cfRule>
    <cfRule type="cellIs" dxfId="4" priority="5" stopIfTrue="1" operator="between">
      <formula>-3</formula>
      <formula>3</formula>
    </cfRule>
    <cfRule type="cellIs" dxfId="3" priority="6" operator="notBetween">
      <formula>-3</formula>
      <formula>3</formula>
    </cfRule>
  </conditionalFormatting>
  <conditionalFormatting sqref="W56:W62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223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93.56</v>
      </c>
      <c r="G14" s="55">
        <v>96.123730984256099</v>
      </c>
      <c r="H14" s="55">
        <f>G14*0.04</f>
        <v>3.8449492393702442</v>
      </c>
      <c r="I14" s="52"/>
      <c r="J14" s="56">
        <f>((F14-G14)/G14)*100</f>
        <v>-2.6671155582548129</v>
      </c>
      <c r="K14" s="94">
        <f>(F14-G14)/(G14*0.04)</f>
        <v>-0.66677888956370324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125.9</v>
      </c>
      <c r="G15" s="55">
        <v>124.7</v>
      </c>
      <c r="H15" s="55">
        <f>1</f>
        <v>1</v>
      </c>
      <c r="I15" s="52"/>
      <c r="J15" s="71">
        <f>F15-G15</f>
        <v>1.2000000000000028</v>
      </c>
      <c r="K15" s="94">
        <f>(F15-G15)/1</f>
        <v>1.2000000000000028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6.39</v>
      </c>
      <c r="G16" s="55">
        <v>6.3157292802512988</v>
      </c>
      <c r="H16" s="55">
        <f>((12.5-0.53*G16)/200)*G16</f>
        <v>0.28902872371093369</v>
      </c>
      <c r="I16" s="52"/>
      <c r="J16" s="56">
        <f t="shared" ref="J16:J28" si="0">((F16-G16)/G16)*100</f>
        <v>1.1759642703644471</v>
      </c>
      <c r="K16" s="94">
        <f>(F16-G16)/((12.5-0.53*G16)/2/100*G16)</f>
        <v>0.25696656994887918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6.83</v>
      </c>
      <c r="G17" s="55">
        <v>6.1555636860907947</v>
      </c>
      <c r="H17" s="55">
        <f>((12.5-0.53*G17)/200)*G17</f>
        <v>0.28431167500284749</v>
      </c>
      <c r="I17" s="52"/>
      <c r="J17" s="56">
        <f t="shared" si="0"/>
        <v>10.956532143971994</v>
      </c>
      <c r="K17" s="94">
        <f t="shared" ref="K17:K19" si="1">(F17-G17)/((12.5-0.53*G17)/2/100*G17)</f>
        <v>2.3721724192383258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13.81</v>
      </c>
      <c r="G18" s="55">
        <v>13.778121071758099</v>
      </c>
      <c r="H18" s="55">
        <f>((12.5-0.53*G18)/200)*G18</f>
        <v>0.3580655232746161</v>
      </c>
      <c r="I18" s="52"/>
      <c r="J18" s="56">
        <f t="shared" si="0"/>
        <v>0.23137355286597205</v>
      </c>
      <c r="K18" s="94">
        <f t="shared" si="1"/>
        <v>8.9030990614118732E-2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13.99</v>
      </c>
      <c r="G19" s="55">
        <v>13.800272631543395</v>
      </c>
      <c r="H19" s="55">
        <f>((12.5-0.53*G19)/200)*G19</f>
        <v>0.3578310990034092</v>
      </c>
      <c r="I19" s="52"/>
      <c r="J19" s="56">
        <f t="shared" si="0"/>
        <v>1.3748088427104246</v>
      </c>
      <c r="K19" s="94">
        <f t="shared" si="1"/>
        <v>0.53021486669272866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8.33</v>
      </c>
      <c r="G20" s="55">
        <v>8.5179431595841457</v>
      </c>
      <c r="H20" s="55">
        <f>G20*0.075</f>
        <v>0.63884573696881086</v>
      </c>
      <c r="I20" s="52"/>
      <c r="J20" s="56">
        <f t="shared" si="0"/>
        <v>-2.2064382922381607</v>
      </c>
      <c r="K20" s="94">
        <f>(F20-G20)/(G20*0.075)</f>
        <v>-0.29419177229842147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6.6</v>
      </c>
      <c r="G21" s="48">
        <v>6.5632764158377039</v>
      </c>
      <c r="H21" s="35">
        <f t="shared" ref="H21:H23" si="2">G21*0.075</f>
        <v>0.49224573118782777</v>
      </c>
      <c r="I21" s="19"/>
      <c r="J21" s="39">
        <f t="shared" si="0"/>
        <v>0.5595312742531886</v>
      </c>
      <c r="K21" s="94">
        <f>(F21-G21)/(G21*0.075)</f>
        <v>7.4604169900425149E-2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14.1</v>
      </c>
      <c r="G22" s="48">
        <v>14.107304185391628</v>
      </c>
      <c r="H22" s="35">
        <f t="shared" si="2"/>
        <v>1.0580478139043721</v>
      </c>
      <c r="I22" s="61"/>
      <c r="J22" s="39">
        <f t="shared" si="0"/>
        <v>-5.1775911936401783E-2</v>
      </c>
      <c r="K22" s="94">
        <f t="shared" ref="K22:K23" si="3">(F22-G22)/(G22*0.075)</f>
        <v>-6.9034549248535712E-3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20.5</v>
      </c>
      <c r="G23" s="48">
        <v>19.240265890173241</v>
      </c>
      <c r="H23" s="35">
        <f t="shared" si="2"/>
        <v>1.443019941762993</v>
      </c>
      <c r="I23" s="61"/>
      <c r="J23" s="39">
        <f t="shared" si="0"/>
        <v>6.5473841007059832</v>
      </c>
      <c r="K23" s="94">
        <f t="shared" si="3"/>
        <v>0.87298454676079773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80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80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87</v>
      </c>
      <c r="G26" s="35">
        <v>86.468190295910688</v>
      </c>
      <c r="H26" s="35">
        <f>G26*0.05</f>
        <v>4.3234095147955349</v>
      </c>
      <c r="I26" s="61"/>
      <c r="J26" s="39">
        <f t="shared" si="0"/>
        <v>0.61503508084228153</v>
      </c>
      <c r="K26" s="94">
        <f>(F26-G26)/(G26*0.05)</f>
        <v>0.1230070161684563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130</v>
      </c>
      <c r="G27" s="35">
        <v>130.15094790852248</v>
      </c>
      <c r="H27" s="35">
        <f t="shared" ref="H27:H28" si="4">G27*0.05</f>
        <v>6.5075473954261245</v>
      </c>
      <c r="I27" s="61"/>
      <c r="J27" s="39">
        <f t="shared" si="0"/>
        <v>-0.11597910806502718</v>
      </c>
      <c r="K27" s="94">
        <f t="shared" ref="K27:K28" si="5">(F27-G27)/(G27*0.05)</f>
        <v>-2.3195821613005433E-2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190</v>
      </c>
      <c r="G28" s="35">
        <v>177.62493312031259</v>
      </c>
      <c r="H28" s="35">
        <f t="shared" si="4"/>
        <v>8.8812466560156302</v>
      </c>
      <c r="I28" s="61"/>
      <c r="J28" s="39">
        <f t="shared" si="0"/>
        <v>6.9669649763106589</v>
      </c>
      <c r="K28" s="94">
        <f t="shared" si="5"/>
        <v>1.3933929952621316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77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77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65.900000000000006</v>
      </c>
      <c r="G31" s="55">
        <v>61.56</v>
      </c>
      <c r="H31" s="55">
        <f>0.075*G31</f>
        <v>4.617</v>
      </c>
      <c r="I31" s="62">
        <v>4</v>
      </c>
      <c r="J31" s="62">
        <f>((F31-G31)/G31)*100</f>
        <v>7.0500324886289851</v>
      </c>
      <c r="K31" s="94">
        <f>(F31-G31)/H31</f>
        <v>0.940004331817198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65.900000000000006</v>
      </c>
      <c r="S31" s="55">
        <v>65.27</v>
      </c>
      <c r="T31" s="55">
        <v>1.5329999999999999</v>
      </c>
      <c r="U31" s="52">
        <v>1</v>
      </c>
      <c r="V31" s="61">
        <f>((R31-S31)/S31)*100</f>
        <v>0.96522138808029689</v>
      </c>
      <c r="W31" s="95">
        <f>(R31-S31)/T31</f>
        <v>0.41095890410959535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104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3.6269430051813476</v>
      </c>
      <c r="K32" s="94">
        <f t="shared" ref="K32:K33" si="8">(F32-G32)/H32</f>
        <v>0.48359240069084641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104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0.19267822736031104</v>
      </c>
      <c r="W32" s="95">
        <f t="shared" ref="W32:W56" si="11">(R32-S32)/T32</f>
        <v>9.7799511002446382E-2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186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1.9960517657380927</v>
      </c>
      <c r="K33" s="94">
        <f t="shared" si="8"/>
        <v>0.2661402354317457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186</v>
      </c>
      <c r="S33" s="55">
        <v>189.7</v>
      </c>
      <c r="T33" s="55">
        <v>8.1590000000000007</v>
      </c>
      <c r="U33" s="52">
        <v>1</v>
      </c>
      <c r="V33" s="61">
        <f t="shared" si="10"/>
        <v>-1.9504480759093248</v>
      </c>
      <c r="W33" s="95">
        <f t="shared" si="11"/>
        <v>-0.45348694692976937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18.8</v>
      </c>
      <c r="G34" s="55"/>
      <c r="H34" s="55"/>
      <c r="I34" s="62"/>
      <c r="J34" s="56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18.8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18.8</v>
      </c>
      <c r="G35" s="55"/>
      <c r="H35" s="55"/>
      <c r="I35" s="62"/>
      <c r="J35" s="56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18.8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23.6</v>
      </c>
      <c r="G36" s="55"/>
      <c r="H36" s="55"/>
      <c r="I36" s="62"/>
      <c r="J36" s="56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23.6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42.6</v>
      </c>
      <c r="G37" s="55"/>
      <c r="H37" s="55"/>
      <c r="I37" s="62"/>
      <c r="J37" s="56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42.6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54.3</v>
      </c>
      <c r="G38" s="55"/>
      <c r="H38" s="55"/>
      <c r="I38" s="62"/>
      <c r="J38" s="56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54.3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66.400000000000006</v>
      </c>
      <c r="G39" s="55"/>
      <c r="H39" s="55"/>
      <c r="I39" s="62"/>
      <c r="J39" s="56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66.400000000000006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102</v>
      </c>
      <c r="G40" s="55"/>
      <c r="H40" s="55"/>
      <c r="I40" s="62"/>
      <c r="J40" s="56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102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86.3</v>
      </c>
      <c r="G41" s="55"/>
      <c r="H41" s="55"/>
      <c r="I41" s="62"/>
      <c r="J41" s="56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86.3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68.3</v>
      </c>
      <c r="G42" s="55"/>
      <c r="H42" s="55"/>
      <c r="I42" s="62"/>
      <c r="J42" s="56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68.3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64.900000000000006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5.4256010396361329</v>
      </c>
      <c r="K43" s="83">
        <f>(F43-G43)/H43</f>
        <v>0.72341347195148442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64.900000000000006</v>
      </c>
      <c r="S43" s="55">
        <v>65.180000000000007</v>
      </c>
      <c r="T43" s="55">
        <v>1.6220000000000001</v>
      </c>
      <c r="U43" s="52">
        <v>1</v>
      </c>
      <c r="V43" s="61">
        <f t="shared" si="10"/>
        <v>-0.42957962565204222</v>
      </c>
      <c r="W43" s="95">
        <f t="shared" si="11"/>
        <v>-0.17262638717632622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127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1.6081286502920276</v>
      </c>
      <c r="K44" s="83">
        <f t="shared" ref="K44:K66" si="13">(F44-G44)/H44</f>
        <v>0.21441715337227032</v>
      </c>
      <c r="M44" s="17" t="s">
        <v>16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127</v>
      </c>
      <c r="S44" s="35">
        <v>126.8</v>
      </c>
      <c r="T44" s="35">
        <v>2.8809999999999998</v>
      </c>
      <c r="U44" s="19">
        <v>1</v>
      </c>
      <c r="V44" s="61">
        <f t="shared" si="10"/>
        <v>0.15772870662460792</v>
      </c>
      <c r="W44" s="95">
        <f t="shared" si="11"/>
        <v>6.9420340159667776E-2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180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1.4656144306651604</v>
      </c>
      <c r="K45" s="83">
        <f t="shared" si="13"/>
        <v>0.19541525742202137</v>
      </c>
      <c r="M45" s="17" t="s">
        <v>12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180</v>
      </c>
      <c r="S45" s="35">
        <v>178.3</v>
      </c>
      <c r="T45" s="35">
        <v>3.996</v>
      </c>
      <c r="U45" s="19">
        <v>1</v>
      </c>
      <c r="V45" s="61">
        <f t="shared" si="10"/>
        <v>0.95344924284912425</v>
      </c>
      <c r="W45" s="95">
        <f t="shared" si="11"/>
        <v>0.42542542542542255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107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2.7364378300528029</v>
      </c>
      <c r="K46" s="83">
        <f t="shared" si="13"/>
        <v>0.36485837734037374</v>
      </c>
      <c r="M46" s="17" t="s">
        <v>27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107</v>
      </c>
      <c r="S46" s="35">
        <v>105.6</v>
      </c>
      <c r="T46" s="35">
        <v>1.27</v>
      </c>
      <c r="U46" s="19">
        <v>1</v>
      </c>
      <c r="V46" s="61">
        <f t="shared" si="10"/>
        <v>1.3257575757575812</v>
      </c>
      <c r="W46" s="95">
        <f t="shared" si="11"/>
        <v>1.1023622047244139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110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6.044538706256624</v>
      </c>
      <c r="K47" s="83">
        <f t="shared" si="13"/>
        <v>0.80593849416754981</v>
      </c>
      <c r="M47" s="17" t="s">
        <v>16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110</v>
      </c>
      <c r="S47" s="35" t="s">
        <v>95</v>
      </c>
      <c r="T47" s="35">
        <v>6.2910000000000004</v>
      </c>
      <c r="U47" s="19">
        <v>1</v>
      </c>
      <c r="V47" s="61">
        <f t="shared" si="10"/>
        <v>8.9108910891089099</v>
      </c>
      <c r="W47" s="95">
        <f t="shared" si="11"/>
        <v>1.4306151645207439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80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4.8630226766286446</v>
      </c>
      <c r="K48" s="83">
        <f t="shared" si="13"/>
        <v>0.64840302355048607</v>
      </c>
      <c r="M48" s="17" t="s">
        <v>12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80</v>
      </c>
      <c r="S48" s="35">
        <v>71.95</v>
      </c>
      <c r="T48" s="35">
        <v>6.899</v>
      </c>
      <c r="U48" s="19">
        <v>1</v>
      </c>
      <c r="V48" s="61">
        <f t="shared" si="10"/>
        <v>11.188325225851282</v>
      </c>
      <c r="W48" s="95">
        <f t="shared" si="11"/>
        <v>1.1668357733004779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63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7.2522982635342155</v>
      </c>
      <c r="K49" s="83">
        <f t="shared" si="13"/>
        <v>0.96697310180456209</v>
      </c>
      <c r="M49" s="17" t="s">
        <v>21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63</v>
      </c>
      <c r="S49" s="35">
        <v>57.27</v>
      </c>
      <c r="T49" s="35">
        <v>6.63</v>
      </c>
      <c r="U49" s="19">
        <v>1</v>
      </c>
      <c r="V49" s="61">
        <f t="shared" si="10"/>
        <v>10.005238344683075</v>
      </c>
      <c r="W49" s="95">
        <f t="shared" si="11"/>
        <v>0.86425339366515797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64.2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7.2860962566844902</v>
      </c>
      <c r="K50" s="83">
        <f t="shared" si="13"/>
        <v>0.97147950089126534</v>
      </c>
      <c r="M50" s="17" t="s">
        <v>20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64.2</v>
      </c>
      <c r="S50" s="35">
        <v>57.3</v>
      </c>
      <c r="T50" s="35">
        <v>5.7729999999999997</v>
      </c>
      <c r="U50" s="19">
        <v>1</v>
      </c>
      <c r="V50" s="61">
        <f t="shared" si="10"/>
        <v>12.041884816753937</v>
      </c>
      <c r="W50" s="95">
        <f t="shared" si="11"/>
        <v>1.1952191235059773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101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9.1301998919503013</v>
      </c>
      <c r="K51" s="83">
        <f t="shared" si="13"/>
        <v>1.2173599855933734</v>
      </c>
      <c r="M51" s="17" t="s">
        <v>19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101</v>
      </c>
      <c r="S51" s="35">
        <v>92.93</v>
      </c>
      <c r="T51" s="35">
        <v>6.3570000000000002</v>
      </c>
      <c r="U51" s="19">
        <v>1</v>
      </c>
      <c r="V51" s="61">
        <f t="shared" si="10"/>
        <v>8.6839556655547092</v>
      </c>
      <c r="W51" s="95">
        <f t="shared" si="11"/>
        <v>1.269466729589428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127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-1.5503875968992249</v>
      </c>
      <c r="K52" s="83">
        <f t="shared" si="13"/>
        <v>-0.20671834625322999</v>
      </c>
      <c r="M52" s="17" t="s">
        <v>22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127</v>
      </c>
      <c r="S52" s="35">
        <v>124.7</v>
      </c>
      <c r="T52" s="35">
        <v>3.73</v>
      </c>
      <c r="U52" s="19">
        <v>1</v>
      </c>
      <c r="V52" s="61">
        <f t="shared" si="10"/>
        <v>1.8444266238973512</v>
      </c>
      <c r="W52" s="95">
        <f t="shared" si="11"/>
        <v>0.6166219839142083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238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-0.96950027046145393</v>
      </c>
      <c r="K53" s="83">
        <f t="shared" si="13"/>
        <v>-0.12926670272819388</v>
      </c>
      <c r="M53" s="17" t="s">
        <v>16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238</v>
      </c>
      <c r="S53" s="35">
        <v>229.4</v>
      </c>
      <c r="T53" s="35">
        <v>11.3</v>
      </c>
      <c r="U53" s="19">
        <v>1</v>
      </c>
      <c r="V53" s="61">
        <f t="shared" si="10"/>
        <v>3.7489102005231012</v>
      </c>
      <c r="W53" s="95">
        <f t="shared" si="11"/>
        <v>0.76106194690265427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191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-2.0763906690592213</v>
      </c>
      <c r="K54" s="83">
        <f t="shared" si="13"/>
        <v>-0.27685208920789617</v>
      </c>
      <c r="M54" s="17" t="s">
        <v>12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191</v>
      </c>
      <c r="S54" s="35">
        <v>187.4</v>
      </c>
      <c r="T54" s="35">
        <v>6.8689999999999998</v>
      </c>
      <c r="U54" s="19">
        <v>1</v>
      </c>
      <c r="V54" s="61">
        <f t="shared" si="10"/>
        <v>1.9210245464247568</v>
      </c>
      <c r="W54" s="95">
        <f t="shared" si="11"/>
        <v>0.5240937545494242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124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-1.0690920695707702</v>
      </c>
      <c r="K55" s="83">
        <f t="shared" si="13"/>
        <v>-0.14254560927610271</v>
      </c>
      <c r="M55" s="17" t="s">
        <v>21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124</v>
      </c>
      <c r="S55" s="35">
        <v>119.2</v>
      </c>
      <c r="T55" s="35">
        <v>6.4969999999999999</v>
      </c>
      <c r="U55" s="19">
        <v>1</v>
      </c>
      <c r="V55" s="61">
        <f t="shared" si="10"/>
        <v>4.0268456375838904</v>
      </c>
      <c r="W55" s="95">
        <f t="shared" si="11"/>
        <v>0.73880252424195736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86.5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-2.2046353872244238</v>
      </c>
      <c r="K56" s="83">
        <f t="shared" si="13"/>
        <v>-0.29395138496325651</v>
      </c>
      <c r="M56" s="17" t="s">
        <v>25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86.5</v>
      </c>
      <c r="S56" s="35">
        <v>85.48</v>
      </c>
      <c r="T56" s="35">
        <v>2.859</v>
      </c>
      <c r="U56" s="19">
        <v>1</v>
      </c>
      <c r="V56" s="61">
        <f t="shared" si="10"/>
        <v>1.1932615816565231</v>
      </c>
      <c r="W56" s="95">
        <f t="shared" si="11"/>
        <v>0.35676810073452114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55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-2.6893135173390004</v>
      </c>
      <c r="K57" s="83">
        <f t="shared" si="13"/>
        <v>-0.3585751356452001</v>
      </c>
      <c r="M57" s="17" t="s">
        <v>17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55</v>
      </c>
      <c r="S57" s="35">
        <v>51.94</v>
      </c>
      <c r="T57" s="35">
        <v>4.6479999999999997</v>
      </c>
      <c r="U57" s="19">
        <v>1</v>
      </c>
      <c r="V57" s="61">
        <f>((R57-S57)/S57)*100</f>
        <v>5.8914131690412059</v>
      </c>
      <c r="W57" s="95">
        <f>(R57-S57)/T57</f>
        <v>0.65834767641996605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12.95</v>
      </c>
      <c r="G58" s="35">
        <v>12.93</v>
      </c>
      <c r="H58" s="19" t="s">
        <v>94</v>
      </c>
      <c r="I58" s="19">
        <v>4</v>
      </c>
      <c r="J58" s="35">
        <f>((F58-G58))</f>
        <v>1.9999999999999574E-2</v>
      </c>
      <c r="K58" s="83">
        <f t="shared" si="13"/>
        <v>0.1333333333333305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12.95</v>
      </c>
      <c r="S58" s="35">
        <v>12.91500000053485</v>
      </c>
      <c r="T58" s="35">
        <v>6.8558910440451662E-2</v>
      </c>
      <c r="U58" s="19" t="s">
        <v>76</v>
      </c>
      <c r="V58" s="35">
        <f>S58-R58</f>
        <v>-3.4999999465149756E-2</v>
      </c>
      <c r="W58" s="95">
        <f t="shared" ref="W58:W64" si="18">(R58-S58)/T58</f>
        <v>0.51050985554313566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12.06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0</v>
      </c>
      <c r="K59" s="83">
        <f t="shared" si="13"/>
        <v>0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12.06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-7.4999997341969049E-3</v>
      </c>
      <c r="W59" s="95">
        <f t="shared" si="18"/>
        <v>0.10919233578381049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7.91</v>
      </c>
      <c r="G60" s="35">
        <v>7.92</v>
      </c>
      <c r="H60" s="19" t="s">
        <v>94</v>
      </c>
      <c r="I60" s="61">
        <v>4</v>
      </c>
      <c r="J60" s="35">
        <f t="shared" si="19"/>
        <v>-9.9999999999997868E-3</v>
      </c>
      <c r="K60" s="83">
        <f t="shared" si="13"/>
        <v>-6.666666666666525E-2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7.91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5.5597813592109802E-3</v>
      </c>
      <c r="W60" s="95">
        <f t="shared" si="18"/>
        <v>-0.12722043405500796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5.47</v>
      </c>
      <c r="G61" s="35">
        <v>5.51</v>
      </c>
      <c r="H61" s="19" t="s">
        <v>94</v>
      </c>
      <c r="I61" s="61">
        <v>4</v>
      </c>
      <c r="J61" s="35">
        <f t="shared" si="19"/>
        <v>-4.0000000000000036E-2</v>
      </c>
      <c r="K61" s="83">
        <f t="shared" si="13"/>
        <v>-0.26666666666666694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5.47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1.8888896937499844E-2</v>
      </c>
      <c r="W61" s="95">
        <f t="shared" si="18"/>
        <v>-0.60005875360133465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16.489999999999998</v>
      </c>
      <c r="G62" s="35">
        <v>16.399999999999999</v>
      </c>
      <c r="H62" s="19" t="s">
        <v>94</v>
      </c>
      <c r="I62" s="61">
        <v>4</v>
      </c>
      <c r="J62" s="35">
        <f t="shared" si="19"/>
        <v>8.9999999999999858E-2</v>
      </c>
      <c r="K62" s="83">
        <f t="shared" si="13"/>
        <v>0.59999999999999909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16.489999999999998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-7.2778333774977E-2</v>
      </c>
      <c r="W62" s="95">
        <f t="shared" si="18"/>
        <v>1.0611380820207437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21.07</v>
      </c>
      <c r="G63" s="35">
        <v>20.94</v>
      </c>
      <c r="H63" s="19" t="s">
        <v>94</v>
      </c>
      <c r="I63" s="61">
        <v>4</v>
      </c>
      <c r="J63" s="35">
        <f t="shared" si="19"/>
        <v>0.12999999999999901</v>
      </c>
      <c r="K63" s="83">
        <f t="shared" si="13"/>
        <v>0.86666666666666003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21.07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-0.12654071068748607</v>
      </c>
      <c r="W63" s="95">
        <f t="shared" si="18"/>
        <v>1.4719613292966871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15.96</v>
      </c>
      <c r="G64" s="35">
        <v>15.86</v>
      </c>
      <c r="H64" s="19" t="s">
        <v>94</v>
      </c>
      <c r="I64" s="61">
        <v>4</v>
      </c>
      <c r="J64" s="35">
        <f t="shared" si="19"/>
        <v>0.10000000000000142</v>
      </c>
      <c r="K64" s="83">
        <f t="shared" si="13"/>
        <v>0.66666666666667618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15.96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-8.2125951774525419E-2</v>
      </c>
      <c r="W64" s="95">
        <f t="shared" si="18"/>
        <v>1.4674616417331343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4.37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-0.45558086560363498</v>
      </c>
      <c r="K65" s="83">
        <f t="shared" si="13"/>
        <v>-6.0744115413817995E-2</v>
      </c>
      <c r="M65" s="59" t="s">
        <v>16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4.37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-0.5688282138793963</v>
      </c>
      <c r="W65" s="83">
        <f>(R65-S65)/T65</f>
        <v>-0.24154589371980162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3.67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0.82417582417581881</v>
      </c>
      <c r="K66" s="88">
        <f t="shared" si="13"/>
        <v>0.10989010989010917</v>
      </c>
      <c r="M66" s="77" t="s">
        <v>12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3.67</v>
      </c>
      <c r="S66" s="75">
        <v>3.67</v>
      </c>
      <c r="T66" s="73">
        <v>8.4510000000000002E-2</v>
      </c>
      <c r="U66" s="91">
        <v>1</v>
      </c>
      <c r="V66" s="74">
        <f>((R66-S66)/S66)*100</f>
        <v>0</v>
      </c>
      <c r="W66" s="88">
        <f>(R66-S66)/T66</f>
        <v>0</v>
      </c>
    </row>
  </sheetData>
  <sheetProtection algorithmName="SHA-512" hashValue="PiNzps3qGDx+PUFxUpWvpGzrapQQziqJ3iTt3IbiidwraW4YQaREIwNwNzltlIo/SDzv0SQ6Rte9z4PFpG3aFA==" saltValue="POZ3TuxxwdYFrwAsGeMkiQ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79" priority="22" stopIfTrue="1" operator="between">
      <formula>-2</formula>
      <formula>2</formula>
    </cfRule>
    <cfRule type="cellIs" dxfId="178" priority="23" stopIfTrue="1" operator="between">
      <formula>-3</formula>
      <formula>3</formula>
    </cfRule>
    <cfRule type="cellIs" dxfId="177" priority="26" operator="notBetween">
      <formula>-3</formula>
      <formula>3</formula>
    </cfRule>
  </conditionalFormatting>
  <conditionalFormatting sqref="W31:W33 W65:W66 W43:W57">
    <cfRule type="cellIs" dxfId="176" priority="4" stopIfTrue="1" operator="between">
      <formula>-2</formula>
      <formula>2</formula>
    </cfRule>
    <cfRule type="cellIs" dxfId="175" priority="5" stopIfTrue="1" operator="between">
      <formula>-3</formula>
      <formula>3</formula>
    </cfRule>
    <cfRule type="cellIs" dxfId="174" priority="6" operator="notBetween">
      <formula>-3</formula>
      <formula>3</formula>
    </cfRule>
  </conditionalFormatting>
  <conditionalFormatting sqref="W58:W64">
    <cfRule type="cellIs" dxfId="173" priority="1" stopIfTrue="1" operator="between">
      <formula>-2</formula>
      <formula>2</formula>
    </cfRule>
    <cfRule type="cellIs" dxfId="172" priority="2" stopIfTrue="1" operator="between">
      <formula>-3</formula>
      <formula>3</formula>
    </cfRule>
    <cfRule type="cellIs" dxfId="17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225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93.4</v>
      </c>
      <c r="G14" s="55">
        <v>94.253822888329907</v>
      </c>
      <c r="H14" s="55">
        <f>G14*0.04</f>
        <v>3.7701529155331963</v>
      </c>
      <c r="I14" s="52"/>
      <c r="J14" s="56">
        <f>((F14-G14)/G14)*100</f>
        <v>-0.90587613548735735</v>
      </c>
      <c r="K14" s="94">
        <f>(F14-G14)/(G14*0.04)</f>
        <v>-0.22646903387183934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125.26</v>
      </c>
      <c r="G15" s="55">
        <v>125.2</v>
      </c>
      <c r="H15" s="55">
        <f>1</f>
        <v>1</v>
      </c>
      <c r="I15" s="52"/>
      <c r="J15" s="71">
        <f>F15-G15</f>
        <v>6.0000000000002274E-2</v>
      </c>
      <c r="K15" s="94">
        <f>(F15-G15)/1</f>
        <v>6.0000000000002274E-2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6.25</v>
      </c>
      <c r="G16" s="55">
        <v>6.2987771891983559</v>
      </c>
      <c r="H16" s="55">
        <f>((12.5-0.53*G16)/200)*G16</f>
        <v>0.28853590001510854</v>
      </c>
      <c r="I16" s="52"/>
      <c r="J16" s="56">
        <f t="shared" ref="J16:J28" si="0">((F16-G16)/G16)*100</f>
        <v>-0.77439140539854223</v>
      </c>
      <c r="K16" s="94">
        <f>(F16-G16)/((12.5-0.53*G16)/2/100*G16)</f>
        <v>-0.16905067686829206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5.78</v>
      </c>
      <c r="G17" s="55">
        <v>6.1638961845104934</v>
      </c>
      <c r="H17" s="55">
        <f>((12.5-0.53*G17)/200)*G17</f>
        <v>0.28456042867233483</v>
      </c>
      <c r="I17" s="52"/>
      <c r="J17" s="56">
        <f t="shared" si="0"/>
        <v>-6.2281416334558246</v>
      </c>
      <c r="K17" s="94">
        <f t="shared" ref="K17:K19" si="1">(F17-G17)/((12.5-0.53*G17)/2/100*G17)</f>
        <v>-1.3490849247789869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13.94</v>
      </c>
      <c r="G18" s="55">
        <v>13.745663346584751</v>
      </c>
      <c r="H18" s="55">
        <f>((12.5-0.53*G18)/200)*G18</f>
        <v>0.35840431794179162</v>
      </c>
      <c r="I18" s="52"/>
      <c r="J18" s="56">
        <f t="shared" si="0"/>
        <v>1.4138033830395953</v>
      </c>
      <c r="K18" s="94">
        <f t="shared" si="1"/>
        <v>0.54222743333915702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13.69</v>
      </c>
      <c r="G19" s="55">
        <v>13.752540190180085</v>
      </c>
      <c r="H19" s="55">
        <f>((12.5-0.53*G19)/200)*G19</f>
        <v>0.35833300342758129</v>
      </c>
      <c r="I19" s="52"/>
      <c r="J19" s="56">
        <f t="shared" si="0"/>
        <v>-0.45475373505719119</v>
      </c>
      <c r="K19" s="94">
        <f t="shared" si="1"/>
        <v>-0.17453092397816095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8.52</v>
      </c>
      <c r="G20" s="55">
        <v>8.515934401097784</v>
      </c>
      <c r="H20" s="55">
        <f>G20*0.075</f>
        <v>0.63869508008233378</v>
      </c>
      <c r="I20" s="52"/>
      <c r="J20" s="56">
        <f t="shared" si="0"/>
        <v>4.7741078203837384E-2</v>
      </c>
      <c r="K20" s="94">
        <f>(F20-G20)/(G20*0.075)</f>
        <v>6.3654770938449843E-3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6.8</v>
      </c>
      <c r="G21" s="48">
        <v>6.5782953550043803</v>
      </c>
      <c r="H21" s="35">
        <f t="shared" ref="H21:H23" si="2">G21*0.075</f>
        <v>0.49337215162532849</v>
      </c>
      <c r="I21" s="19"/>
      <c r="J21" s="39">
        <f t="shared" si="0"/>
        <v>3.3702446155288488</v>
      </c>
      <c r="K21" s="94">
        <f>(F21-G21)/(G21*0.075)</f>
        <v>0.44936594873717983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14.4</v>
      </c>
      <c r="G22" s="48">
        <v>14.092264415471169</v>
      </c>
      <c r="H22" s="35">
        <f t="shared" si="2"/>
        <v>1.0569198311603376</v>
      </c>
      <c r="I22" s="61"/>
      <c r="J22" s="39">
        <f t="shared" si="0"/>
        <v>2.1837199150974254</v>
      </c>
      <c r="K22" s="94">
        <f t="shared" ref="K22:K23" si="3">(F22-G22)/(G22*0.075)</f>
        <v>0.29116265534632335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19.899999999999999</v>
      </c>
      <c r="G23" s="48">
        <v>19.0157259527241</v>
      </c>
      <c r="H23" s="35">
        <f t="shared" si="2"/>
        <v>1.4261794464543074</v>
      </c>
      <c r="I23" s="61"/>
      <c r="J23" s="39">
        <f t="shared" si="0"/>
        <v>4.6502250267717047</v>
      </c>
      <c r="K23" s="94">
        <f t="shared" si="3"/>
        <v>0.62003000356956073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77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77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92.3</v>
      </c>
      <c r="G26" s="35">
        <v>92.321939026758926</v>
      </c>
      <c r="H26" s="35">
        <f>G26*0.05</f>
        <v>4.6160969513379468</v>
      </c>
      <c r="I26" s="61"/>
      <c r="J26" s="39">
        <f t="shared" si="0"/>
        <v>-2.3763611325981916E-2</v>
      </c>
      <c r="K26" s="94">
        <f>(F26-G26)/(G26*0.05)</f>
        <v>-4.7527222651963831E-3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118.6</v>
      </c>
      <c r="G27" s="35">
        <v>118.7621950854688</v>
      </c>
      <c r="H27" s="35">
        <f t="shared" ref="H27:H28" si="4">G27*0.05</f>
        <v>5.9381097542734409</v>
      </c>
      <c r="I27" s="61"/>
      <c r="J27" s="39">
        <f t="shared" si="0"/>
        <v>-0.13657130987860538</v>
      </c>
      <c r="K27" s="94">
        <f t="shared" ref="K27:K28" si="5">(F27-G27)/(G27*0.05)</f>
        <v>-2.7314261975721073E-2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199.3</v>
      </c>
      <c r="G28" s="35">
        <v>192.96419122788532</v>
      </c>
      <c r="H28" s="35">
        <f t="shared" si="4"/>
        <v>9.6482095613942676</v>
      </c>
      <c r="I28" s="61"/>
      <c r="J28" s="39">
        <f t="shared" si="0"/>
        <v>3.2834116691797366</v>
      </c>
      <c r="K28" s="94">
        <f t="shared" si="5"/>
        <v>0.65668233383594732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77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77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63.4</v>
      </c>
      <c r="G31" s="55">
        <v>61.56</v>
      </c>
      <c r="H31" s="55">
        <f>0.075*G31</f>
        <v>4.617</v>
      </c>
      <c r="I31" s="62">
        <v>4</v>
      </c>
      <c r="J31" s="62">
        <f>((F31-G31)/G31)*100</f>
        <v>2.9889538661468427</v>
      </c>
      <c r="K31" s="94">
        <f>(F31-G31)/H31</f>
        <v>0.39852718215291233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63.4</v>
      </c>
      <c r="S31" s="55">
        <v>65.27</v>
      </c>
      <c r="T31" s="55">
        <v>1.5329999999999999</v>
      </c>
      <c r="U31" s="52">
        <v>1</v>
      </c>
      <c r="V31" s="61">
        <f>((R31-S31)/S31)*100</f>
        <v>-2.8650222154128966</v>
      </c>
      <c r="W31" s="95">
        <f>(R31-S31)/T31</f>
        <v>-1.2198303979125882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102.4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2.0326823435631787</v>
      </c>
      <c r="K32" s="94">
        <f t="shared" ref="K32:K33" si="8">(F32-G32)/H32</f>
        <v>0.27102431247509051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102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-1.7341040462427719</v>
      </c>
      <c r="W32" s="95">
        <f t="shared" ref="W32:W56" si="11">(R32-S32)/T32</f>
        <v>-0.88019559902200351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183.9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0.84448343935073034</v>
      </c>
      <c r="K33" s="94">
        <f t="shared" si="8"/>
        <v>0.11259779191343071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184</v>
      </c>
      <c r="S33" s="55">
        <v>189.7</v>
      </c>
      <c r="T33" s="55">
        <v>8.1590000000000007</v>
      </c>
      <c r="U33" s="52">
        <v>1</v>
      </c>
      <c r="V33" s="61">
        <f t="shared" si="10"/>
        <v>-3.0047443331576114</v>
      </c>
      <c r="W33" s="95">
        <f t="shared" si="11"/>
        <v>-0.69861502635126704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18.2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18.2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18.8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18.8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23.3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23.3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42.3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42.3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54.2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54.2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66.8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66.8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100.7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100.7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84.4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84.4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67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67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64.8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5.2631578947368336</v>
      </c>
      <c r="K43" s="83">
        <f>(F43-G43)/H43</f>
        <v>0.70175438596491113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64.8</v>
      </c>
      <c r="S43" s="55">
        <v>65.180000000000007</v>
      </c>
      <c r="T43" s="55">
        <v>1.6220000000000001</v>
      </c>
      <c r="U43" s="52">
        <v>1</v>
      </c>
      <c r="V43" s="61">
        <f t="shared" si="10"/>
        <v>-0.58300092052778407</v>
      </c>
      <c r="W43" s="95">
        <f t="shared" si="11"/>
        <v>-0.23427866831073343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128.9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3.1282502600208102</v>
      </c>
      <c r="K44" s="83">
        <f t="shared" ref="K44:K66" si="13">(F44-G44)/H44</f>
        <v>0.4171000346694414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129</v>
      </c>
      <c r="S44" s="35">
        <v>126.8</v>
      </c>
      <c r="T44" s="35">
        <v>2.8809999999999998</v>
      </c>
      <c r="U44" s="19">
        <v>1</v>
      </c>
      <c r="V44" s="61">
        <f t="shared" si="10"/>
        <v>1.7350157728706648</v>
      </c>
      <c r="W44" s="95">
        <f t="shared" si="11"/>
        <v>0.76362374175633563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181.9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2.5366403607666292</v>
      </c>
      <c r="K45" s="83">
        <f t="shared" si="13"/>
        <v>0.33821871476888388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182</v>
      </c>
      <c r="S45" s="35">
        <v>178.3</v>
      </c>
      <c r="T45" s="35">
        <v>3.996</v>
      </c>
      <c r="U45" s="19">
        <v>1</v>
      </c>
      <c r="V45" s="61">
        <f t="shared" si="10"/>
        <v>2.075154234436337</v>
      </c>
      <c r="W45" s="95">
        <f t="shared" si="11"/>
        <v>0.92592592592592304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106.3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2.0643302928468472</v>
      </c>
      <c r="K46" s="83">
        <f t="shared" si="13"/>
        <v>0.27524403904624628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106</v>
      </c>
      <c r="S46" s="35">
        <v>105.6</v>
      </c>
      <c r="T46" s="35">
        <v>1.27</v>
      </c>
      <c r="U46" s="19">
        <v>1</v>
      </c>
      <c r="V46" s="61">
        <f t="shared" si="10"/>
        <v>0.37878787878788417</v>
      </c>
      <c r="W46" s="95">
        <f t="shared" si="11"/>
        <v>0.31496062992126433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97.5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-6.0059770558179926</v>
      </c>
      <c r="K47" s="83">
        <f t="shared" si="13"/>
        <v>-0.80079694077573238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98</v>
      </c>
      <c r="S47" s="35" t="s">
        <v>95</v>
      </c>
      <c r="T47" s="35">
        <v>6.2910000000000004</v>
      </c>
      <c r="U47" s="19">
        <v>1</v>
      </c>
      <c r="V47" s="61">
        <f t="shared" si="10"/>
        <v>-2.9702970297029703</v>
      </c>
      <c r="W47" s="95">
        <f t="shared" si="11"/>
        <v>-0.47687172150691459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72.7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-4.7057281426137143</v>
      </c>
      <c r="K48" s="83">
        <f t="shared" si="13"/>
        <v>-0.62743041901516206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72.7</v>
      </c>
      <c r="S48" s="35">
        <v>71.95</v>
      </c>
      <c r="T48" s="35">
        <v>6.899</v>
      </c>
      <c r="U48" s="19">
        <v>1</v>
      </c>
      <c r="V48" s="61">
        <f t="shared" si="10"/>
        <v>1.0423905489923557</v>
      </c>
      <c r="W48" s="95">
        <f t="shared" si="11"/>
        <v>0.10871140745035512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52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-11.47429349676541</v>
      </c>
      <c r="K49" s="83">
        <f t="shared" si="13"/>
        <v>-1.5299057995687213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52</v>
      </c>
      <c r="S49" s="35">
        <v>57.27</v>
      </c>
      <c r="T49" s="35">
        <v>6.63</v>
      </c>
      <c r="U49" s="19">
        <v>1</v>
      </c>
      <c r="V49" s="61">
        <f t="shared" si="10"/>
        <v>-9.2020254932774623</v>
      </c>
      <c r="W49" s="95">
        <f t="shared" si="11"/>
        <v>-0.79487179487179538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57.5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-3.9104278074866361</v>
      </c>
      <c r="K50" s="83">
        <f t="shared" si="13"/>
        <v>-0.52139037433155155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57.5</v>
      </c>
      <c r="S50" s="35">
        <v>57.3</v>
      </c>
      <c r="T50" s="35">
        <v>5.7729999999999997</v>
      </c>
      <c r="U50" s="19">
        <v>1</v>
      </c>
      <c r="V50" s="61">
        <f t="shared" si="10"/>
        <v>0.34904013961606084</v>
      </c>
      <c r="W50" s="95">
        <f t="shared" si="11"/>
        <v>3.4644032565391107E-2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92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-0.59427336574824119</v>
      </c>
      <c r="K51" s="83">
        <f t="shared" si="13"/>
        <v>-7.9236448766432155E-2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92</v>
      </c>
      <c r="S51" s="35">
        <v>92.93</v>
      </c>
      <c r="T51" s="35">
        <v>6.3570000000000002</v>
      </c>
      <c r="U51" s="19">
        <v>1</v>
      </c>
      <c r="V51" s="61">
        <f t="shared" si="10"/>
        <v>-1.0007532551382834</v>
      </c>
      <c r="W51" s="95">
        <f t="shared" si="11"/>
        <v>-0.14629542236904308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126.1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-2.2480620155038804</v>
      </c>
      <c r="K52" s="83">
        <f t="shared" si="13"/>
        <v>-0.29974160206718409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126</v>
      </c>
      <c r="S52" s="35">
        <v>124.7</v>
      </c>
      <c r="T52" s="35">
        <v>3.73</v>
      </c>
      <c r="U52" s="19">
        <v>1</v>
      </c>
      <c r="V52" s="61">
        <f t="shared" si="10"/>
        <v>1.0425020048115454</v>
      </c>
      <c r="W52" s="95">
        <f t="shared" si="11"/>
        <v>0.34852546916890004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231.5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-3.674114758873221</v>
      </c>
      <c r="K53" s="83">
        <f t="shared" si="13"/>
        <v>-0.48988196784976279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232</v>
      </c>
      <c r="S53" s="35">
        <v>229.4</v>
      </c>
      <c r="T53" s="35">
        <v>11.3</v>
      </c>
      <c r="U53" s="19">
        <v>1</v>
      </c>
      <c r="V53" s="61">
        <f t="shared" si="10"/>
        <v>1.1333914559720988</v>
      </c>
      <c r="W53" s="95">
        <f t="shared" si="11"/>
        <v>0.23008849557522071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191.2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-1.9738528582414883</v>
      </c>
      <c r="K54" s="83">
        <f t="shared" si="13"/>
        <v>-0.2631803810988651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191</v>
      </c>
      <c r="S54" s="35">
        <v>187.4</v>
      </c>
      <c r="T54" s="35">
        <v>6.8689999999999998</v>
      </c>
      <c r="U54" s="19">
        <v>1</v>
      </c>
      <c r="V54" s="61">
        <f t="shared" si="10"/>
        <v>1.9210245464247568</v>
      </c>
      <c r="W54" s="95">
        <f t="shared" si="11"/>
        <v>0.5240937545494242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118.4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-5.5369395244933761</v>
      </c>
      <c r="K55" s="83">
        <f t="shared" si="13"/>
        <v>-0.73825860326578352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118</v>
      </c>
      <c r="S55" s="35">
        <v>119.2</v>
      </c>
      <c r="T55" s="35">
        <v>6.4969999999999999</v>
      </c>
      <c r="U55" s="19">
        <v>1</v>
      </c>
      <c r="V55" s="61">
        <f t="shared" si="10"/>
        <v>-1.0067114093959755</v>
      </c>
      <c r="W55" s="95">
        <f t="shared" si="11"/>
        <v>-0.18470063106048989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87.7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-0.84793668739400785</v>
      </c>
      <c r="K56" s="83">
        <f t="shared" si="13"/>
        <v>-0.11305822498586772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87.7</v>
      </c>
      <c r="S56" s="35">
        <v>85.48</v>
      </c>
      <c r="T56" s="35">
        <v>2.859</v>
      </c>
      <c r="U56" s="19">
        <v>1</v>
      </c>
      <c r="V56" s="61">
        <f t="shared" si="10"/>
        <v>2.5970987365465592</v>
      </c>
      <c r="W56" s="95">
        <f t="shared" si="11"/>
        <v>0.77649527806925456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47.3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-16.312809624911544</v>
      </c>
      <c r="K57" s="83">
        <f t="shared" si="13"/>
        <v>-2.1750412833215398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47.3</v>
      </c>
      <c r="S57" s="35">
        <v>51.94</v>
      </c>
      <c r="T57" s="35">
        <v>4.6479999999999997</v>
      </c>
      <c r="U57" s="19">
        <v>1</v>
      </c>
      <c r="V57" s="61">
        <f>((R57-S57)/S57)*100</f>
        <v>-8.933384674624568</v>
      </c>
      <c r="W57" s="95">
        <f>(R57-S57)/T57</f>
        <v>-0.99827882960413095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12.99</v>
      </c>
      <c r="G58" s="35">
        <v>12.93</v>
      </c>
      <c r="H58" s="19" t="s">
        <v>94</v>
      </c>
      <c r="I58" s="19">
        <v>4</v>
      </c>
      <c r="J58" s="35">
        <f>((F58-G58))</f>
        <v>6.0000000000000497E-2</v>
      </c>
      <c r="K58" s="83">
        <f t="shared" si="13"/>
        <v>0.40000000000000335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12.99</v>
      </c>
      <c r="S58" s="35">
        <v>12.91500000053485</v>
      </c>
      <c r="T58" s="35">
        <v>6.8558910440451662E-2</v>
      </c>
      <c r="U58" s="19" t="s">
        <v>76</v>
      </c>
      <c r="V58" s="35">
        <f>S58-R58</f>
        <v>-7.499999946515068E-2</v>
      </c>
      <c r="W58" s="95">
        <f t="shared" ref="W58:W64" si="18">(R58-S58)/T58</f>
        <v>1.0939496993653883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12.11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4.9999999999998934E-2</v>
      </c>
      <c r="K59" s="83">
        <f t="shared" si="13"/>
        <v>0.33333333333332626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12.11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-5.7499999734195839E-2</v>
      </c>
      <c r="W59" s="95">
        <f t="shared" si="18"/>
        <v>0.83714126680800871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7.96</v>
      </c>
      <c r="G60" s="35">
        <v>7.92</v>
      </c>
      <c r="H60" s="19" t="s">
        <v>94</v>
      </c>
      <c r="I60" s="61">
        <v>4</v>
      </c>
      <c r="J60" s="35">
        <f t="shared" si="19"/>
        <v>4.0000000000000036E-2</v>
      </c>
      <c r="K60" s="83">
        <f t="shared" si="13"/>
        <v>0.26666666666666694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7.96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-4.4440218640788842E-2</v>
      </c>
      <c r="W60" s="95">
        <f t="shared" si="18"/>
        <v>1.0168932085097249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5.5</v>
      </c>
      <c r="G61" s="35">
        <v>5.51</v>
      </c>
      <c r="H61" s="19" t="s">
        <v>94</v>
      </c>
      <c r="I61" s="61">
        <v>4</v>
      </c>
      <c r="J61" s="35">
        <f t="shared" si="19"/>
        <v>-9.9999999999997868E-3</v>
      </c>
      <c r="K61" s="83">
        <f t="shared" si="13"/>
        <v>-6.666666666666525E-2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5.5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-1.1111103062500405E-2</v>
      </c>
      <c r="W61" s="95">
        <f t="shared" si="18"/>
        <v>0.35297533132193892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16.53</v>
      </c>
      <c r="G62" s="35">
        <v>16.399999999999999</v>
      </c>
      <c r="H62" s="19" t="s">
        <v>94</v>
      </c>
      <c r="I62" s="61">
        <v>4</v>
      </c>
      <c r="J62" s="35">
        <f t="shared" si="19"/>
        <v>0.13000000000000256</v>
      </c>
      <c r="K62" s="83">
        <f t="shared" si="13"/>
        <v>0.86666666666668379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16.53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-0.1127783337749797</v>
      </c>
      <c r="W62" s="95">
        <f t="shared" si="18"/>
        <v>1.6443545570237263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21.1</v>
      </c>
      <c r="G63" s="35">
        <v>20.94</v>
      </c>
      <c r="H63" s="19" t="s">
        <v>94</v>
      </c>
      <c r="I63" s="61">
        <v>4</v>
      </c>
      <c r="J63" s="35">
        <f t="shared" si="19"/>
        <v>0.16000000000000014</v>
      </c>
      <c r="K63" s="83">
        <f t="shared" si="13"/>
        <v>1.0666666666666678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21.1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-0.15654071068748721</v>
      </c>
      <c r="W63" s="95">
        <f t="shared" si="18"/>
        <v>1.8209307608653156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15.98</v>
      </c>
      <c r="G64" s="35">
        <v>15.86</v>
      </c>
      <c r="H64" s="19" t="s">
        <v>94</v>
      </c>
      <c r="I64" s="61">
        <v>4</v>
      </c>
      <c r="J64" s="35">
        <f t="shared" si="19"/>
        <v>0.12000000000000099</v>
      </c>
      <c r="K64" s="83">
        <f t="shared" si="13"/>
        <v>0.80000000000000671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15.98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-0.10212595177452499</v>
      </c>
      <c r="W64" s="95">
        <f t="shared" si="18"/>
        <v>1.8248301982064836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4.49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2.2779043280182356</v>
      </c>
      <c r="K65" s="83">
        <f t="shared" si="13"/>
        <v>0.30372057706909805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4.49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2.1615472127417665</v>
      </c>
      <c r="W65" s="83">
        <f>(R65-S65)/T65</f>
        <v>0.91787439613527189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3.76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3.2967032967032872</v>
      </c>
      <c r="K66" s="88">
        <f t="shared" si="13"/>
        <v>0.43956043956043828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3.76</v>
      </c>
      <c r="S66" s="75">
        <v>3.67</v>
      </c>
      <c r="T66" s="73">
        <v>8.4510000000000002E-2</v>
      </c>
      <c r="U66" s="91">
        <v>1</v>
      </c>
      <c r="V66" s="74">
        <f>((R66-S66)/S66)*100</f>
        <v>2.4523160762942742</v>
      </c>
      <c r="W66" s="88">
        <f>(R66-S66)/T66</f>
        <v>1.0649627263045776</v>
      </c>
    </row>
  </sheetData>
  <sheetProtection algorithmName="SHA-512" hashValue="+mBmuXBjQ1LlkASzaggjBdOTeFxX0odm4oCCQNwtaXRzljXEtObrtHooymxNMMnSk9KnHTAV9fhQSt1Zbo4GbA==" saltValue="d3vLjjlxLuQeUbeq1ZUgew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70" priority="13" stopIfTrue="1" operator="between">
      <formula>-2</formula>
      <formula>2</formula>
    </cfRule>
    <cfRule type="cellIs" dxfId="169" priority="14" stopIfTrue="1" operator="between">
      <formula>-3</formula>
      <formula>3</formula>
    </cfRule>
    <cfRule type="cellIs" dxfId="168" priority="15" operator="notBetween">
      <formula>-3</formula>
      <formula>3</formula>
    </cfRule>
  </conditionalFormatting>
  <conditionalFormatting sqref="W31:W33 W65:W66 W43:W57">
    <cfRule type="cellIs" dxfId="167" priority="4" stopIfTrue="1" operator="between">
      <formula>-2</formula>
      <formula>2</formula>
    </cfRule>
    <cfRule type="cellIs" dxfId="166" priority="5" stopIfTrue="1" operator="between">
      <formula>-3</formula>
      <formula>3</formula>
    </cfRule>
    <cfRule type="cellIs" dxfId="165" priority="6" operator="notBetween">
      <formula>-3</formula>
      <formula>3</formula>
    </cfRule>
  </conditionalFormatting>
  <conditionalFormatting sqref="W58:W64">
    <cfRule type="cellIs" dxfId="164" priority="1" stopIfTrue="1" operator="between">
      <formula>-2</formula>
      <formula>2</formula>
    </cfRule>
    <cfRule type="cellIs" dxfId="163" priority="2" stopIfTrue="1" operator="between">
      <formula>-3</formula>
      <formula>3</formula>
    </cfRule>
    <cfRule type="cellIs" dxfId="16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295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94.6</v>
      </c>
      <c r="G14" s="55">
        <v>95.792541390261192</v>
      </c>
      <c r="H14" s="55">
        <f>G14*0.04</f>
        <v>3.831701655610448</v>
      </c>
      <c r="I14" s="52"/>
      <c r="J14" s="56">
        <f>((F14-G14)/G14)*100</f>
        <v>-1.2449209228125127</v>
      </c>
      <c r="K14" s="94">
        <f>(F14-G14)/(G14*0.04)</f>
        <v>-0.31123023070312816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124.3</v>
      </c>
      <c r="G15" s="55">
        <v>124.7</v>
      </c>
      <c r="H15" s="55">
        <f>1</f>
        <v>1</v>
      </c>
      <c r="I15" s="52"/>
      <c r="J15" s="71">
        <f>F15-G15</f>
        <v>-0.40000000000000568</v>
      </c>
      <c r="K15" s="94">
        <f>(F15-G15)/1</f>
        <v>-0.40000000000000568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5.22</v>
      </c>
      <c r="G16" s="55">
        <v>6.1507466283097134</v>
      </c>
      <c r="H16" s="55">
        <f>((12.5-0.53*G16)/200)*G16</f>
        <v>0.28416770144234932</v>
      </c>
      <c r="I16" s="52"/>
      <c r="J16" s="56">
        <f t="shared" ref="J16:J28" si="0">((F16-G16)/G16)*100</f>
        <v>-15.132254416493371</v>
      </c>
      <c r="K16" s="94">
        <f t="shared" ref="K16:K19" si="1">(F16-G16)/((12.5-0.53*G16)/2/100*G16)</f>
        <v>-3.2753427767671175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6.08</v>
      </c>
      <c r="G17" s="55">
        <v>6.2980099487692245</v>
      </c>
      <c r="H17" s="55">
        <f>((12.5-0.53*G17)/200)*G17</f>
        <v>0.28851355911386678</v>
      </c>
      <c r="I17" s="52"/>
      <c r="J17" s="56">
        <f t="shared" si="0"/>
        <v>-3.4615688216216385</v>
      </c>
      <c r="K17" s="94">
        <f t="shared" si="1"/>
        <v>-0.75563155311942576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13.8</v>
      </c>
      <c r="G18" s="55">
        <v>13.688953545080144</v>
      </c>
      <c r="H18" s="55">
        <f>((12.5-0.53*G18)/200)*G18</f>
        <v>0.35898285629519899</v>
      </c>
      <c r="I18" s="52"/>
      <c r="J18" s="56">
        <f t="shared" si="0"/>
        <v>0.81121215404932756</v>
      </c>
      <c r="K18" s="94">
        <f t="shared" si="1"/>
        <v>0.30933637351344889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14.1</v>
      </c>
      <c r="G19" s="55">
        <v>13.480760906818313</v>
      </c>
      <c r="H19" s="55">
        <f>((12.5-0.53*G19)/200)*G19</f>
        <v>0.36096063291512215</v>
      </c>
      <c r="I19" s="52"/>
      <c r="J19" s="56">
        <f t="shared" si="0"/>
        <v>4.5935025289892</v>
      </c>
      <c r="K19" s="94">
        <f t="shared" si="1"/>
        <v>1.7155308272281793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8.74</v>
      </c>
      <c r="G20" s="55">
        <v>8.515934401097784</v>
      </c>
      <c r="H20" s="55">
        <f>G20*0.075</f>
        <v>0.63869508008233378</v>
      </c>
      <c r="I20" s="52"/>
      <c r="J20" s="56">
        <f t="shared" si="0"/>
        <v>2.6311334534626298</v>
      </c>
      <c r="K20" s="94">
        <f>(F20-G20)/(G20*0.075)</f>
        <v>0.35081779379501726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6.64</v>
      </c>
      <c r="G21" s="48">
        <v>6.5482574766710275</v>
      </c>
      <c r="H21" s="35">
        <f t="shared" ref="H21:H23" si="2">G21*0.075</f>
        <v>0.49111931075032705</v>
      </c>
      <c r="I21" s="19"/>
      <c r="J21" s="39">
        <f t="shared" si="0"/>
        <v>1.4010219307322012</v>
      </c>
      <c r="K21" s="94">
        <f>(F21-G21)/(G21*0.075)</f>
        <v>0.18680292409762683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14.5</v>
      </c>
      <c r="G22" s="48">
        <v>14.302821194357612</v>
      </c>
      <c r="H22" s="35">
        <f t="shared" si="2"/>
        <v>1.0727115895768209</v>
      </c>
      <c r="I22" s="61"/>
      <c r="J22" s="39">
        <f t="shared" si="0"/>
        <v>1.3786007876556099</v>
      </c>
      <c r="K22" s="94">
        <f t="shared" ref="K22:K23" si="3">(F22-G22)/(G22*0.075)</f>
        <v>0.18381343835408132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21</v>
      </c>
      <c r="G23" s="48">
        <v>19.324468366716669</v>
      </c>
      <c r="H23" s="35">
        <f t="shared" si="2"/>
        <v>1.44933512750375</v>
      </c>
      <c r="I23" s="61"/>
      <c r="J23" s="39">
        <f t="shared" si="0"/>
        <v>8.670518647587576</v>
      </c>
      <c r="K23" s="94">
        <f t="shared" si="3"/>
        <v>1.1560691530116769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80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80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92.6</v>
      </c>
      <c r="G26" s="35">
        <v>92.542922391450645</v>
      </c>
      <c r="H26" s="35">
        <f>G26*0.05</f>
        <v>4.6271461195725321</v>
      </c>
      <c r="I26" s="61"/>
      <c r="J26" s="39">
        <f t="shared" si="0"/>
        <v>6.1676903078459688E-2</v>
      </c>
      <c r="K26" s="94">
        <f>(F26-G26)/(G26*0.05)</f>
        <v>1.2335380615691937E-2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117</v>
      </c>
      <c r="G27" s="35">
        <v>118.40121576909962</v>
      </c>
      <c r="H27" s="35">
        <f t="shared" ref="H27:H28" si="4">G27*0.05</f>
        <v>5.9200607884549816</v>
      </c>
      <c r="I27" s="61"/>
      <c r="J27" s="39">
        <f t="shared" si="0"/>
        <v>-1.1834471124284784</v>
      </c>
      <c r="K27" s="94">
        <f t="shared" ref="K27:K28" si="5">(F27-G27)/(G27*0.05)</f>
        <v>-0.23668942248569569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192</v>
      </c>
      <c r="G28" s="35">
        <v>184.77434841329898</v>
      </c>
      <c r="H28" s="35">
        <f t="shared" si="4"/>
        <v>9.2387174206649494</v>
      </c>
      <c r="I28" s="61"/>
      <c r="J28" s="39">
        <f t="shared" si="0"/>
        <v>3.9105274345434844</v>
      </c>
      <c r="K28" s="94">
        <f t="shared" si="5"/>
        <v>0.78210548690869675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80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80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66.099999999999994</v>
      </c>
      <c r="G31" s="55">
        <v>61.56</v>
      </c>
      <c r="H31" s="55">
        <f>0.075*G31</f>
        <v>4.617</v>
      </c>
      <c r="I31" s="62">
        <v>4</v>
      </c>
      <c r="J31" s="62">
        <f>((F31-G31)/G31)*100</f>
        <v>7.3749187784275376</v>
      </c>
      <c r="K31" s="94">
        <f>(F31-G31)/H31</f>
        <v>0.98332250379033836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66.099999999999994</v>
      </c>
      <c r="S31" s="55">
        <v>65.27</v>
      </c>
      <c r="T31" s="55">
        <v>1.5329999999999999</v>
      </c>
      <c r="U31" s="52">
        <v>1</v>
      </c>
      <c r="V31" s="61">
        <f>((R31-S31)/S31)*100</f>
        <v>1.271640876359734</v>
      </c>
      <c r="W31" s="95">
        <f>(R31-S31)/T31</f>
        <v>0.54142204827136231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105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4.6233559186927069</v>
      </c>
      <c r="K32" s="94">
        <f t="shared" ref="K32:K33" si="8">(F32-G32)/H32</f>
        <v>0.61644745582569427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105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1.1560693641618525</v>
      </c>
      <c r="W32" s="95">
        <f t="shared" ref="W32:W56" si="11">(R32-S32)/T32</f>
        <v>0.5867970660146713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187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2.5444176354463619</v>
      </c>
      <c r="K33" s="94">
        <f t="shared" si="8"/>
        <v>0.33925568472618162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187</v>
      </c>
      <c r="S33" s="55">
        <v>189.7</v>
      </c>
      <c r="T33" s="55">
        <v>8.1590000000000007</v>
      </c>
      <c r="U33" s="52">
        <v>1</v>
      </c>
      <c r="V33" s="61">
        <f t="shared" si="10"/>
        <v>-1.4232999472851813</v>
      </c>
      <c r="W33" s="95">
        <f t="shared" si="11"/>
        <v>-0.33092290721902051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19.600000000000001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19.600000000000001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20.100000000000001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20.100000000000001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24.8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24.8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43.1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43.1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55.1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55.1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67.8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67.8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102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102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86.8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86.8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67.8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67.8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64.900000000000006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5.4256010396361329</v>
      </c>
      <c r="K43" s="83">
        <f>(F43-G43)/H43</f>
        <v>0.72341347195148442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64.900000000000006</v>
      </c>
      <c r="S43" s="55">
        <v>65.180000000000007</v>
      </c>
      <c r="T43" s="55">
        <v>1.6220000000000001</v>
      </c>
      <c r="U43" s="52">
        <v>1</v>
      </c>
      <c r="V43" s="61">
        <f t="shared" si="10"/>
        <v>-0.42957962565204222</v>
      </c>
      <c r="W43" s="95">
        <f t="shared" si="11"/>
        <v>-0.17262638717632622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123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-1.592127370189611</v>
      </c>
      <c r="K44" s="83">
        <f t="shared" ref="K44:K66" si="13">(F44-G44)/H44</f>
        <v>-0.21228364935861482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123</v>
      </c>
      <c r="S44" s="35">
        <v>126.8</v>
      </c>
      <c r="T44" s="35">
        <v>2.8809999999999998</v>
      </c>
      <c r="U44" s="19">
        <v>1</v>
      </c>
      <c r="V44" s="61">
        <f t="shared" si="10"/>
        <v>-2.9968454258675057</v>
      </c>
      <c r="W44" s="95">
        <f t="shared" si="11"/>
        <v>-1.3189864630336681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173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-2.4802705749718181</v>
      </c>
      <c r="K45" s="83">
        <f t="shared" si="13"/>
        <v>-0.33070274332957578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173</v>
      </c>
      <c r="S45" s="35">
        <v>178.3</v>
      </c>
      <c r="T45" s="35">
        <v>3.996</v>
      </c>
      <c r="U45" s="19">
        <v>1</v>
      </c>
      <c r="V45" s="61">
        <f t="shared" si="10"/>
        <v>-2.9725182277061197</v>
      </c>
      <c r="W45" s="95">
        <f t="shared" si="11"/>
        <v>-1.3263263263263292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103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-1.1041766682669281</v>
      </c>
      <c r="K46" s="83">
        <f t="shared" si="13"/>
        <v>-0.14722355576892376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103</v>
      </c>
      <c r="S46" s="35">
        <v>105.6</v>
      </c>
      <c r="T46" s="35">
        <v>1.27</v>
      </c>
      <c r="U46" s="19">
        <v>1</v>
      </c>
      <c r="V46" s="61">
        <f t="shared" si="10"/>
        <v>-2.4621212121212066</v>
      </c>
      <c r="W46" s="95">
        <f t="shared" si="11"/>
        <v>-2.0472440944881845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104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0.26029114046080787</v>
      </c>
      <c r="K47" s="83">
        <f t="shared" si="13"/>
        <v>3.4705485394774388E-2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104</v>
      </c>
      <c r="S47" s="35" t="s">
        <v>95</v>
      </c>
      <c r="T47" s="35">
        <v>6.2910000000000004</v>
      </c>
      <c r="U47" s="19">
        <v>1</v>
      </c>
      <c r="V47" s="61">
        <f t="shared" si="10"/>
        <v>2.9702970297029703</v>
      </c>
      <c r="W47" s="95">
        <f t="shared" si="11"/>
        <v>0.47687172150691459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71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-6.9340673744920771</v>
      </c>
      <c r="K48" s="83">
        <f t="shared" si="13"/>
        <v>-0.9245423165989437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71</v>
      </c>
      <c r="S48" s="35">
        <v>71.95</v>
      </c>
      <c r="T48" s="35">
        <v>6.899</v>
      </c>
      <c r="U48" s="19">
        <v>1</v>
      </c>
      <c r="V48" s="61">
        <f t="shared" si="10"/>
        <v>-1.3203613620569881</v>
      </c>
      <c r="W48" s="95">
        <f t="shared" si="11"/>
        <v>-0.13770111610378358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57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-2.9622063329928534</v>
      </c>
      <c r="K49" s="83">
        <f t="shared" si="13"/>
        <v>-0.39496084439904711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57</v>
      </c>
      <c r="S49" s="35">
        <v>57.27</v>
      </c>
      <c r="T49" s="35">
        <v>6.63</v>
      </c>
      <c r="U49" s="19">
        <v>1</v>
      </c>
      <c r="V49" s="61">
        <f t="shared" si="10"/>
        <v>-0.47145102147721862</v>
      </c>
      <c r="W49" s="95">
        <f t="shared" si="11"/>
        <v>-4.0723981900452962E-2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57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-4.7459893048128396</v>
      </c>
      <c r="K50" s="83">
        <f t="shared" si="13"/>
        <v>-0.63279857397504524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57</v>
      </c>
      <c r="S50" s="35">
        <v>57.3</v>
      </c>
      <c r="T50" s="35">
        <v>5.7729999999999997</v>
      </c>
      <c r="U50" s="19">
        <v>1</v>
      </c>
      <c r="V50" s="61">
        <f t="shared" si="10"/>
        <v>-0.52356020942407888</v>
      </c>
      <c r="W50" s="95">
        <f t="shared" si="11"/>
        <v>-5.1966048848085429E-2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92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-0.59427336574824119</v>
      </c>
      <c r="K51" s="83">
        <f t="shared" si="13"/>
        <v>-7.9236448766432155E-2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92</v>
      </c>
      <c r="S51" s="35">
        <v>92.93</v>
      </c>
      <c r="T51" s="35">
        <v>6.3570000000000002</v>
      </c>
      <c r="U51" s="19">
        <v>1</v>
      </c>
      <c r="V51" s="61">
        <f t="shared" si="10"/>
        <v>-1.0007532551382834</v>
      </c>
      <c r="W51" s="95">
        <f t="shared" si="11"/>
        <v>-0.14629542236904308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127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-1.5503875968992249</v>
      </c>
      <c r="K52" s="83">
        <f t="shared" si="13"/>
        <v>-0.20671834625322999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127</v>
      </c>
      <c r="S52" s="35">
        <v>124.7</v>
      </c>
      <c r="T52" s="35">
        <v>3.73</v>
      </c>
      <c r="U52" s="19">
        <v>1</v>
      </c>
      <c r="V52" s="61">
        <f t="shared" si="10"/>
        <v>1.8444266238973512</v>
      </c>
      <c r="W52" s="95">
        <f t="shared" si="11"/>
        <v>0.6166219839142083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230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-4.2982565638913206</v>
      </c>
      <c r="K53" s="83">
        <f t="shared" si="13"/>
        <v>-0.57310087518550945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230</v>
      </c>
      <c r="S53" s="35">
        <v>229.4</v>
      </c>
      <c r="T53" s="35">
        <v>11.3</v>
      </c>
      <c r="U53" s="19">
        <v>1</v>
      </c>
      <c r="V53" s="61">
        <f t="shared" si="10"/>
        <v>0.26155187445509775</v>
      </c>
      <c r="W53" s="95">
        <f t="shared" si="11"/>
        <v>5.3097345132742856E-2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186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-4.6398359395026967</v>
      </c>
      <c r="K54" s="83">
        <f t="shared" si="13"/>
        <v>-0.61864479193369304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186</v>
      </c>
      <c r="S54" s="35">
        <v>187.4</v>
      </c>
      <c r="T54" s="35">
        <v>6.8689999999999998</v>
      </c>
      <c r="U54" s="19">
        <v>1</v>
      </c>
      <c r="V54" s="61">
        <f t="shared" si="10"/>
        <v>-0.74706510138740967</v>
      </c>
      <c r="W54" s="95">
        <f t="shared" si="11"/>
        <v>-0.20381423788033276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119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-5.0582415828945297</v>
      </c>
      <c r="K55" s="83">
        <f t="shared" si="13"/>
        <v>-0.67443221105260398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119</v>
      </c>
      <c r="S55" s="35">
        <v>119.2</v>
      </c>
      <c r="T55" s="35">
        <v>6.4969999999999999</v>
      </c>
      <c r="U55" s="19">
        <v>1</v>
      </c>
      <c r="V55" s="61">
        <f t="shared" si="10"/>
        <v>-0.16778523489933125</v>
      </c>
      <c r="W55" s="95">
        <f t="shared" si="11"/>
        <v>-3.0783438510082015E-2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84.8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-4.1266252119841775</v>
      </c>
      <c r="K56" s="83">
        <f t="shared" si="13"/>
        <v>-0.55021669493122372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84.8</v>
      </c>
      <c r="S56" s="35">
        <v>85.48</v>
      </c>
      <c r="T56" s="35">
        <v>2.859</v>
      </c>
      <c r="U56" s="19">
        <v>1</v>
      </c>
      <c r="V56" s="61">
        <f t="shared" si="10"/>
        <v>-0.79550772110435986</v>
      </c>
      <c r="W56" s="95">
        <f t="shared" si="11"/>
        <v>-0.23784540048968408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54.7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-3.2200990799716918</v>
      </c>
      <c r="K57" s="83">
        <f t="shared" si="13"/>
        <v>-0.42934654399622563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54.7</v>
      </c>
      <c r="S57" s="35">
        <v>51.94</v>
      </c>
      <c r="T57" s="35">
        <v>4.6479999999999997</v>
      </c>
      <c r="U57" s="19">
        <v>1</v>
      </c>
      <c r="V57" s="61">
        <f>((R57-S57)/S57)*100</f>
        <v>5.313823642664623</v>
      </c>
      <c r="W57" s="95">
        <f>(R57-S57)/T57</f>
        <v>0.59380378657487209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12.93</v>
      </c>
      <c r="G58" s="35">
        <v>12.93</v>
      </c>
      <c r="H58" s="19" t="s">
        <v>94</v>
      </c>
      <c r="I58" s="19">
        <v>4</v>
      </c>
      <c r="J58" s="35">
        <f>((F58-G58))</f>
        <v>0</v>
      </c>
      <c r="K58" s="83">
        <f t="shared" si="13"/>
        <v>0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12.93</v>
      </c>
      <c r="S58" s="35">
        <v>12.91500000053485</v>
      </c>
      <c r="T58" s="35">
        <v>6.8558910440451662E-2</v>
      </c>
      <c r="U58" s="19" t="s">
        <v>76</v>
      </c>
      <c r="V58" s="35">
        <f>S58-R58</f>
        <v>-1.4999999465150182E-2</v>
      </c>
      <c r="W58" s="95">
        <f t="shared" ref="W58:W64" si="18">(R58-S58)/T58</f>
        <v>0.21878993363202234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12.08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1.9999999999999574E-2</v>
      </c>
      <c r="K59" s="83">
        <f t="shared" si="13"/>
        <v>0.1333333333333305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12.08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-2.7499999734196479E-2</v>
      </c>
      <c r="W59" s="95">
        <f t="shared" si="18"/>
        <v>0.40037190819348978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7.92</v>
      </c>
      <c r="G60" s="35">
        <v>7.92</v>
      </c>
      <c r="H60" s="19" t="s">
        <v>94</v>
      </c>
      <c r="I60" s="61">
        <v>4</v>
      </c>
      <c r="J60" s="35">
        <f t="shared" si="19"/>
        <v>0</v>
      </c>
      <c r="K60" s="83">
        <f t="shared" si="13"/>
        <v>0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7.92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-4.4402186407888067E-3</v>
      </c>
      <c r="W60" s="95">
        <f t="shared" si="18"/>
        <v>0.10160229445793453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5.51</v>
      </c>
      <c r="G61" s="35">
        <v>5.51</v>
      </c>
      <c r="H61" s="19" t="s">
        <v>94</v>
      </c>
      <c r="I61" s="61">
        <v>4</v>
      </c>
      <c r="J61" s="35">
        <f t="shared" si="19"/>
        <v>0</v>
      </c>
      <c r="K61" s="83">
        <f t="shared" si="13"/>
        <v>0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5.51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-2.1111103062500192E-2</v>
      </c>
      <c r="W61" s="95">
        <f t="shared" si="18"/>
        <v>0.67065335962968742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16.41</v>
      </c>
      <c r="G62" s="35">
        <v>16.399999999999999</v>
      </c>
      <c r="H62" s="19" t="s">
        <v>94</v>
      </c>
      <c r="I62" s="61">
        <v>4</v>
      </c>
      <c r="J62" s="35">
        <f t="shared" si="19"/>
        <v>1.0000000000001563E-2</v>
      </c>
      <c r="K62" s="83">
        <f t="shared" si="13"/>
        <v>6.6666666666677088E-2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16.41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7.2216662250212948E-3</v>
      </c>
      <c r="W62" s="95">
        <f t="shared" si="18"/>
        <v>-0.10529486798511832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20.92</v>
      </c>
      <c r="G63" s="35">
        <v>20.94</v>
      </c>
      <c r="H63" s="19" t="s">
        <v>94</v>
      </c>
      <c r="I63" s="61">
        <v>4</v>
      </c>
      <c r="J63" s="35">
        <f t="shared" si="19"/>
        <v>-1.9999999999999574E-2</v>
      </c>
      <c r="K63" s="83">
        <f t="shared" si="13"/>
        <v>-0.1333333333333305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20.92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2.345928931251251E-2</v>
      </c>
      <c r="W63" s="95">
        <f t="shared" si="18"/>
        <v>-0.27288582854637272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15.85</v>
      </c>
      <c r="G64" s="35">
        <v>15.86</v>
      </c>
      <c r="H64" s="19" t="s">
        <v>94</v>
      </c>
      <c r="I64" s="61">
        <v>4</v>
      </c>
      <c r="J64" s="35">
        <f t="shared" si="19"/>
        <v>-9.9999999999997868E-3</v>
      </c>
      <c r="K64" s="83">
        <f t="shared" si="13"/>
        <v>-6.666666666666525E-2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15.85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2.7874048225475789E-2</v>
      </c>
      <c r="W64" s="95">
        <f t="shared" si="18"/>
        <v>-0.49806541887035111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4.42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0.68337129840547273</v>
      </c>
      <c r="K65" s="83">
        <f t="shared" si="13"/>
        <v>9.1116173120729685E-2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4.42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0.56882821387941651</v>
      </c>
      <c r="W65" s="83">
        <f>(R65-S65)/T65</f>
        <v>0.2415458937198102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3.7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1.6483516483516498</v>
      </c>
      <c r="K66" s="88">
        <f t="shared" si="13"/>
        <v>0.21978021978021997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3.7</v>
      </c>
      <c r="S66" s="75">
        <v>3.67</v>
      </c>
      <c r="T66" s="73">
        <v>8.4510000000000002E-2</v>
      </c>
      <c r="U66" s="91">
        <v>1</v>
      </c>
      <c r="V66" s="74">
        <f>((R66-S66)/S66)*100</f>
        <v>0.8174386920980995</v>
      </c>
      <c r="W66" s="88">
        <f>(R66-S66)/T66</f>
        <v>0.3549875754348627</v>
      </c>
    </row>
  </sheetData>
  <sheetProtection algorithmName="SHA-512" hashValue="3eSJuXGjBUDmPwRQsZmplB6ikaLlFC/RseHzhXhemdIZtQWdvm/gTAtmMTjop7Evy5jBjZINzMTApj4WV7UGtw==" saltValue="IrfiWwunTybFc82GgQ4MkA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61" priority="13" stopIfTrue="1" operator="between">
      <formula>-2</formula>
      <formula>2</formula>
    </cfRule>
    <cfRule type="cellIs" dxfId="160" priority="14" stopIfTrue="1" operator="between">
      <formula>-3</formula>
      <formula>3</formula>
    </cfRule>
    <cfRule type="cellIs" dxfId="159" priority="15" operator="notBetween">
      <formula>-3</formula>
      <formula>3</formula>
    </cfRule>
  </conditionalFormatting>
  <conditionalFormatting sqref="W31:W33 W65:W66 W43:W57">
    <cfRule type="cellIs" dxfId="158" priority="4" stopIfTrue="1" operator="between">
      <formula>-2</formula>
      <formula>2</formula>
    </cfRule>
    <cfRule type="cellIs" dxfId="157" priority="5" stopIfTrue="1" operator="between">
      <formula>-3</formula>
      <formula>3</formula>
    </cfRule>
    <cfRule type="cellIs" dxfId="156" priority="6" operator="notBetween">
      <formula>-3</formula>
      <formula>3</formula>
    </cfRule>
  </conditionalFormatting>
  <conditionalFormatting sqref="W58:W64">
    <cfRule type="cellIs" dxfId="155" priority="1" stopIfTrue="1" operator="between">
      <formula>-2</formula>
      <formula>2</formula>
    </cfRule>
    <cfRule type="cellIs" dxfId="154" priority="2" stopIfTrue="1" operator="between">
      <formula>-3</formula>
      <formula>3</formula>
    </cfRule>
    <cfRule type="cellIs" dxfId="15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339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88.9</v>
      </c>
      <c r="G14" s="55">
        <v>87.966718197742921</v>
      </c>
      <c r="H14" s="55">
        <f>G14*0.04</f>
        <v>3.5186687279097169</v>
      </c>
      <c r="I14" s="52"/>
      <c r="J14" s="56">
        <f>((F14-G14)/G14)*100</f>
        <v>1.0609487558227804</v>
      </c>
      <c r="K14" s="94">
        <f>(F14-G14)/(G14*0.04)</f>
        <v>0.26523718895569509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126.2</v>
      </c>
      <c r="G15" s="55">
        <v>125</v>
      </c>
      <c r="H15" s="55">
        <f>1</f>
        <v>1</v>
      </c>
      <c r="I15" s="52"/>
      <c r="J15" s="71">
        <f>F15-G15</f>
        <v>1.2000000000000028</v>
      </c>
      <c r="K15" s="94">
        <f>(F15-G15)/1</f>
        <v>1.2000000000000028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6.28</v>
      </c>
      <c r="G16" s="55">
        <v>6.4427983487737475</v>
      </c>
      <c r="H16" s="55">
        <f>((12.5-0.53*G16)/200)*G16</f>
        <v>0.29267432280651062</v>
      </c>
      <c r="I16" s="52"/>
      <c r="J16" s="56">
        <f t="shared" ref="J16:J28" si="0">((F16-G16)/G16)*100</f>
        <v>-2.5268266979787204</v>
      </c>
      <c r="K16" s="94">
        <f>(F16-G16)/((12.5-0.53*G16)/2/100*G16)</f>
        <v>-0.55624404359303681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6.12</v>
      </c>
      <c r="G17" s="55">
        <v>6.3033809639295777</v>
      </c>
      <c r="H17" s="55">
        <f>((12.5-0.53*G17)/200)*G17</f>
        <v>0.28866988956805978</v>
      </c>
      <c r="I17" s="52"/>
      <c r="J17" s="56">
        <f t="shared" si="0"/>
        <v>-2.909247671669466</v>
      </c>
      <c r="K17" s="94">
        <f t="shared" ref="K17:K19" si="1">(F17-G17)/((12.5-0.53*G17)/2/100*G17)</f>
        <v>-0.63526183560042482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13.9</v>
      </c>
      <c r="G18" s="55">
        <v>13.696001872670967</v>
      </c>
      <c r="H18" s="55">
        <f>((12.5-0.53*G18)/200)*G18</f>
        <v>0.35891187870698782</v>
      </c>
      <c r="I18" s="52"/>
      <c r="J18" s="56">
        <f t="shared" si="0"/>
        <v>1.489472104527755</v>
      </c>
      <c r="K18" s="94">
        <f t="shared" si="1"/>
        <v>0.56837942523372176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13.7</v>
      </c>
      <c r="G19" s="55">
        <v>13.810614841448135</v>
      </c>
      <c r="H19" s="55">
        <f>((12.5-0.53*G19)/200)*G19</f>
        <v>0.35772075949861554</v>
      </c>
      <c r="I19" s="52"/>
      <c r="J19" s="56">
        <f t="shared" si="0"/>
        <v>-0.80094074534727489</v>
      </c>
      <c r="K19" s="94">
        <f t="shared" si="1"/>
        <v>-0.309221197011811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8.99</v>
      </c>
      <c r="G20" s="55">
        <v>8.515934401097784</v>
      </c>
      <c r="H20" s="55">
        <f>G20*0.075</f>
        <v>0.63869508008233378</v>
      </c>
      <c r="I20" s="52"/>
      <c r="J20" s="56">
        <f t="shared" si="0"/>
        <v>5.5668066071657938</v>
      </c>
      <c r="K20" s="94">
        <f>(F20-G20)/(G20*0.075)</f>
        <v>0.74224088095543916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6.7</v>
      </c>
      <c r="G21" s="48">
        <v>6.5032006591709965</v>
      </c>
      <c r="H21" s="35">
        <f t="shared" ref="H21:H23" si="2">G21*0.075</f>
        <v>0.48774004943782473</v>
      </c>
      <c r="I21" s="19"/>
      <c r="J21" s="39">
        <f t="shared" si="0"/>
        <v>3.0261920420904076</v>
      </c>
      <c r="K21" s="94">
        <f>(F21-G21)/(G21*0.075)</f>
        <v>0.40349227227872103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14.4</v>
      </c>
      <c r="G22" s="48">
        <v>14.543457513084972</v>
      </c>
      <c r="H22" s="35">
        <f t="shared" si="2"/>
        <v>1.0907593134813729</v>
      </c>
      <c r="I22" s="61"/>
      <c r="J22" s="39">
        <f t="shared" si="0"/>
        <v>-0.98640583201003373</v>
      </c>
      <c r="K22" s="94">
        <f t="shared" ref="K22:K23" si="3">(F22-G22)/(G22*0.075)</f>
        <v>-0.13152077760133782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20.3</v>
      </c>
      <c r="G23" s="48">
        <v>19.268333382354385</v>
      </c>
      <c r="H23" s="35">
        <f t="shared" si="2"/>
        <v>1.4451250036765788</v>
      </c>
      <c r="I23" s="61"/>
      <c r="J23" s="39">
        <f t="shared" si="0"/>
        <v>5.3542078454507065</v>
      </c>
      <c r="K23" s="94">
        <f t="shared" si="3"/>
        <v>0.71389437939342759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77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77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92.300000000000011</v>
      </c>
      <c r="G26" s="35">
        <v>92.321939026758926</v>
      </c>
      <c r="H26" s="35">
        <f>G26*0.05</f>
        <v>4.6160969513379468</v>
      </c>
      <c r="I26" s="61"/>
      <c r="J26" s="39">
        <f t="shared" si="0"/>
        <v>-2.3763611325966525E-2</v>
      </c>
      <c r="K26" s="94">
        <f>(F26-G26)/(G26*0.05)</f>
        <v>-4.752722265193304E-3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119</v>
      </c>
      <c r="G27" s="35">
        <v>118.48143339495942</v>
      </c>
      <c r="H27" s="35">
        <f t="shared" ref="H27:H28" si="4">G27*0.05</f>
        <v>5.9240716697479714</v>
      </c>
      <c r="I27" s="61"/>
      <c r="J27" s="39">
        <f t="shared" si="0"/>
        <v>0.43767752480840361</v>
      </c>
      <c r="K27" s="94">
        <f t="shared" ref="K27:K28" si="5">(F27-G27)/(G27*0.05)</f>
        <v>8.7535504961680721E-2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198</v>
      </c>
      <c r="G28" s="35">
        <v>191.90094847651798</v>
      </c>
      <c r="H28" s="35">
        <f t="shared" si="4"/>
        <v>9.5950474238258998</v>
      </c>
      <c r="I28" s="61"/>
      <c r="J28" s="39">
        <f t="shared" si="0"/>
        <v>3.1782289623380007</v>
      </c>
      <c r="K28" s="94">
        <f t="shared" si="5"/>
        <v>0.6356457924676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 t="s">
        <v>77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 t="s">
        <v>77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68.599999999999994</v>
      </c>
      <c r="G31" s="55">
        <v>61.56</v>
      </c>
      <c r="H31" s="55">
        <f>0.075*G31</f>
        <v>4.617</v>
      </c>
      <c r="I31" s="62">
        <v>4</v>
      </c>
      <c r="J31" s="62">
        <f>((F31-G31)/G31)*100</f>
        <v>11.435997400909669</v>
      </c>
      <c r="K31" s="94">
        <f>(F31-G31)/H31</f>
        <v>1.5247996534546224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68.599999999999994</v>
      </c>
      <c r="S31" s="55">
        <v>65.27</v>
      </c>
      <c r="T31" s="55">
        <v>1.5329999999999999</v>
      </c>
      <c r="U31" s="52">
        <v>1</v>
      </c>
      <c r="V31" s="61">
        <f>((R31-S31)/S31)*100</f>
        <v>5.1018844798529157</v>
      </c>
      <c r="W31" s="95">
        <f>(R31-S31)/T31</f>
        <v>2.1722113502935412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109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8.6090075727381432</v>
      </c>
      <c r="K32" s="94">
        <f t="shared" ref="K32:K33" si="8">(F32-G32)/H32</f>
        <v>1.1478676763650859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109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5.0096339113680184</v>
      </c>
      <c r="W32" s="95">
        <f t="shared" ref="W32:W56" si="11">(R32-S32)/T32</f>
        <v>2.5427872860635712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195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6.9313445931125166</v>
      </c>
      <c r="K33" s="94">
        <f t="shared" si="8"/>
        <v>0.92417927908166886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195</v>
      </c>
      <c r="S33" s="55">
        <v>189.7</v>
      </c>
      <c r="T33" s="55">
        <v>8.1590000000000007</v>
      </c>
      <c r="U33" s="52">
        <v>1</v>
      </c>
      <c r="V33" s="61">
        <f t="shared" si="10"/>
        <v>2.7938850817079661</v>
      </c>
      <c r="W33" s="95">
        <f t="shared" si="11"/>
        <v>0.64958941046697027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20.399999999999999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20.399999999999999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19.899999999999999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19.899999999999999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25.2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25.2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43.8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43.8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56.5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56.5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68.8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68.8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109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109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91.3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91.3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72.099999999999994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72.099999999999994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67.900000000000006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10.29889538661469</v>
      </c>
      <c r="K43" s="83">
        <f>(F43-G43)/H43</f>
        <v>1.3731860515486254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67.900000000000006</v>
      </c>
      <c r="S43" s="55">
        <v>65.180000000000007</v>
      </c>
      <c r="T43" s="55">
        <v>1.6220000000000001</v>
      </c>
      <c r="U43" s="52">
        <v>1</v>
      </c>
      <c r="V43" s="61">
        <f t="shared" si="10"/>
        <v>4.1730592206198205</v>
      </c>
      <c r="W43" s="95">
        <f t="shared" si="11"/>
        <v>1.6769420468557328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127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1.6081286502920276</v>
      </c>
      <c r="K44" s="83">
        <f t="shared" ref="K44:K66" si="13">(F44-G44)/H44</f>
        <v>0.21441715337227032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6" si="14">ROUND(F44,0)</f>
        <v>127</v>
      </c>
      <c r="S44" s="35">
        <v>126.8</v>
      </c>
      <c r="T44" s="35">
        <v>2.8809999999999998</v>
      </c>
      <c r="U44" s="19">
        <v>1</v>
      </c>
      <c r="V44" s="61">
        <f t="shared" si="10"/>
        <v>0.15772870662460792</v>
      </c>
      <c r="W44" s="95">
        <f t="shared" si="11"/>
        <v>6.9420340159667776E-2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180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1.4656144306651604</v>
      </c>
      <c r="K45" s="83">
        <f t="shared" si="13"/>
        <v>0.19541525742202137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180</v>
      </c>
      <c r="S45" s="35">
        <v>178.3</v>
      </c>
      <c r="T45" s="35">
        <v>3.996</v>
      </c>
      <c r="U45" s="19">
        <v>1</v>
      </c>
      <c r="V45" s="61">
        <f t="shared" si="10"/>
        <v>0.95344924284912425</v>
      </c>
      <c r="W45" s="95">
        <f t="shared" si="11"/>
        <v>0.42542542542542255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106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1.7762842054728702</v>
      </c>
      <c r="K46" s="83">
        <f t="shared" si="13"/>
        <v>0.23683789406304936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106</v>
      </c>
      <c r="S46" s="35">
        <v>105.6</v>
      </c>
      <c r="T46" s="35">
        <v>1.27</v>
      </c>
      <c r="U46" s="19">
        <v>1</v>
      </c>
      <c r="V46" s="61">
        <f t="shared" si="10"/>
        <v>0.37878787878788417</v>
      </c>
      <c r="W46" s="95">
        <f t="shared" si="11"/>
        <v>0.31496062992126433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94.7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-8.7052925865227042</v>
      </c>
      <c r="K47" s="83">
        <f t="shared" si="13"/>
        <v>-1.1607056782030272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>ROUND(F47,1)</f>
        <v>94.7</v>
      </c>
      <c r="S47" s="35" t="s">
        <v>95</v>
      </c>
      <c r="T47" s="35">
        <v>6.2910000000000004</v>
      </c>
      <c r="U47" s="19">
        <v>1</v>
      </c>
      <c r="V47" s="61">
        <f t="shared" si="10"/>
        <v>-6.2376237623762352</v>
      </c>
      <c r="W47" s="95">
        <f t="shared" si="11"/>
        <v>-1.0014306151645203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64.400000000000006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-15.585266745313934</v>
      </c>
      <c r="K48" s="83">
        <f t="shared" si="13"/>
        <v>-2.0780355660418577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64.400000000000006</v>
      </c>
      <c r="S48" s="35">
        <v>71.95</v>
      </c>
      <c r="T48" s="35">
        <v>6.899</v>
      </c>
      <c r="U48" s="19">
        <v>1</v>
      </c>
      <c r="V48" s="61">
        <f t="shared" si="10"/>
        <v>-10.49339819318971</v>
      </c>
      <c r="W48" s="95">
        <f>(R48-S48)/T48</f>
        <v>-1.0943615016669079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50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-14.879128362274432</v>
      </c>
      <c r="K49" s="83">
        <f t="shared" si="13"/>
        <v>-1.9838837816365911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50</v>
      </c>
      <c r="S49" s="35">
        <v>57.27</v>
      </c>
      <c r="T49" s="35">
        <v>6.63</v>
      </c>
      <c r="U49" s="19">
        <v>1</v>
      </c>
      <c r="V49" s="61">
        <f t="shared" si="10"/>
        <v>-12.69425528199756</v>
      </c>
      <c r="W49" s="95">
        <f t="shared" si="11"/>
        <v>-1.0965309200603324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52.2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-12.767379679144387</v>
      </c>
      <c r="K50" s="83">
        <f t="shared" si="13"/>
        <v>-1.7023172905525847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52.2</v>
      </c>
      <c r="S50" s="35">
        <v>57.3</v>
      </c>
      <c r="T50" s="35">
        <v>5.7729999999999997</v>
      </c>
      <c r="U50" s="19">
        <v>1</v>
      </c>
      <c r="V50" s="61">
        <f t="shared" si="10"/>
        <v>-8.9005235602094146</v>
      </c>
      <c r="W50" s="95">
        <f t="shared" si="11"/>
        <v>-0.88342283041745961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86.2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-6.8611561318206311</v>
      </c>
      <c r="K51" s="83">
        <f t="shared" si="13"/>
        <v>-0.91482081757608424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86.2</v>
      </c>
      <c r="S51" s="35">
        <v>92.93</v>
      </c>
      <c r="T51" s="35">
        <v>6.3570000000000002</v>
      </c>
      <c r="U51" s="19">
        <v>1</v>
      </c>
      <c r="V51" s="61">
        <f t="shared" si="10"/>
        <v>-7.2420101151404319</v>
      </c>
      <c r="W51" s="95">
        <f t="shared" si="11"/>
        <v>-1.0586754758533905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126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-2.3255813953488373</v>
      </c>
      <c r="K52" s="83">
        <f t="shared" si="13"/>
        <v>-0.31007751937984501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126</v>
      </c>
      <c r="S52" s="35">
        <v>124.7</v>
      </c>
      <c r="T52" s="35">
        <v>3.73</v>
      </c>
      <c r="U52" s="19">
        <v>1</v>
      </c>
      <c r="V52" s="61">
        <f t="shared" si="10"/>
        <v>1.0425020048115454</v>
      </c>
      <c r="W52" s="95">
        <f t="shared" si="11"/>
        <v>0.34852546916890004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230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-4.2982565638913206</v>
      </c>
      <c r="K53" s="83">
        <f t="shared" si="13"/>
        <v>-0.57310087518550945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230</v>
      </c>
      <c r="S53" s="35">
        <v>229.4</v>
      </c>
      <c r="T53" s="35">
        <v>11.3</v>
      </c>
      <c r="U53" s="19">
        <v>1</v>
      </c>
      <c r="V53" s="61">
        <f t="shared" si="10"/>
        <v>0.26155187445509775</v>
      </c>
      <c r="W53" s="95">
        <f t="shared" si="11"/>
        <v>5.3097345132742856E-2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196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0.4870546013842546</v>
      </c>
      <c r="K54" s="83">
        <f t="shared" si="13"/>
        <v>6.4940613517900619E-2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196</v>
      </c>
      <c r="S54" s="35">
        <v>187.4</v>
      </c>
      <c r="T54" s="35">
        <v>6.8689999999999998</v>
      </c>
      <c r="U54" s="19">
        <v>1</v>
      </c>
      <c r="V54" s="61">
        <f t="shared" si="10"/>
        <v>4.5891141942369238</v>
      </c>
      <c r="W54" s="95">
        <f t="shared" si="11"/>
        <v>1.2520017469791811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108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-13.834370512206801</v>
      </c>
      <c r="K55" s="83">
        <f t="shared" si="13"/>
        <v>-1.844582734960907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108</v>
      </c>
      <c r="S55" s="35">
        <v>119.2</v>
      </c>
      <c r="T55" s="35">
        <v>6.4969999999999999</v>
      </c>
      <c r="U55" s="19">
        <v>1</v>
      </c>
      <c r="V55" s="61">
        <f t="shared" si="10"/>
        <v>-9.3959731543624176</v>
      </c>
      <c r="W55" s="95">
        <f t="shared" si="11"/>
        <v>-1.7238725565645687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84.1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-4.9180327868852558</v>
      </c>
      <c r="K56" s="83">
        <f t="shared" si="13"/>
        <v>-0.65573770491803407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84.1</v>
      </c>
      <c r="S56" s="35">
        <v>85.48</v>
      </c>
      <c r="T56" s="35">
        <v>2.859</v>
      </c>
      <c r="U56" s="19">
        <v>1</v>
      </c>
      <c r="V56" s="61">
        <f t="shared" si="10"/>
        <v>-1.6144127281235487</v>
      </c>
      <c r="W56" s="95">
        <f t="shared" si="11"/>
        <v>-0.48268625393494569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49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-13.305024769992926</v>
      </c>
      <c r="K57" s="83">
        <f t="shared" si="13"/>
        <v>-1.7740033026657238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49</v>
      </c>
      <c r="S57" s="35">
        <v>51.94</v>
      </c>
      <c r="T57" s="35">
        <v>4.6479999999999997</v>
      </c>
      <c r="U57" s="19">
        <v>1</v>
      </c>
      <c r="V57" s="61">
        <f>((R57-S57)/S57)*100</f>
        <v>-5.6603773584905621</v>
      </c>
      <c r="W57" s="95">
        <f>(R57-S57)/T57</f>
        <v>-0.63253012048192725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12.92</v>
      </c>
      <c r="G58" s="35">
        <v>12.93</v>
      </c>
      <c r="H58" s="19" t="s">
        <v>94</v>
      </c>
      <c r="I58" s="19">
        <v>4</v>
      </c>
      <c r="J58" s="35">
        <f>((F58-G58))</f>
        <v>-9.9999999999997868E-3</v>
      </c>
      <c r="K58" s="83">
        <f t="shared" si="13"/>
        <v>-6.666666666666525E-2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12.92</v>
      </c>
      <c r="S58" s="35">
        <v>12.91500000053485</v>
      </c>
      <c r="T58" s="35">
        <v>6.8558910440451662E-2</v>
      </c>
      <c r="U58" s="19" t="s">
        <v>76</v>
      </c>
      <c r="V58" s="35">
        <f>S58-R58</f>
        <v>-4.9999994651503954E-3</v>
      </c>
      <c r="W58" s="95">
        <f t="shared" ref="W58:W64" si="18">(R58-S58)/T58</f>
        <v>7.2929972676465657E-2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12.08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1.9999999999999574E-2</v>
      </c>
      <c r="K59" s="83">
        <f t="shared" si="13"/>
        <v>0.1333333333333305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12.08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-2.7499999734196479E-2</v>
      </c>
      <c r="W59" s="95">
        <f t="shared" si="18"/>
        <v>0.40037190819348978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7.95</v>
      </c>
      <c r="G60" s="35">
        <v>7.92</v>
      </c>
      <c r="H60" s="19" t="s">
        <v>94</v>
      </c>
      <c r="I60" s="61">
        <v>4</v>
      </c>
      <c r="J60" s="35">
        <f t="shared" si="19"/>
        <v>3.0000000000000249E-2</v>
      </c>
      <c r="K60" s="83">
        <f t="shared" si="13"/>
        <v>0.20000000000000168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7.95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-3.4440218640789055E-2</v>
      </c>
      <c r="W60" s="95">
        <f t="shared" si="18"/>
        <v>0.78807047999678237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5.52</v>
      </c>
      <c r="G61" s="35">
        <v>5.51</v>
      </c>
      <c r="H61" s="19" t="s">
        <v>94</v>
      </c>
      <c r="I61" s="61">
        <v>4</v>
      </c>
      <c r="J61" s="35">
        <f t="shared" si="19"/>
        <v>9.9999999999997868E-3</v>
      </c>
      <c r="K61" s="83">
        <f t="shared" si="13"/>
        <v>6.666666666666525E-2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5.52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-3.1111103062499978E-2</v>
      </c>
      <c r="W61" s="95">
        <f t="shared" si="18"/>
        <v>0.9883313879374358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16.41</v>
      </c>
      <c r="G62" s="35">
        <v>16.399999999999999</v>
      </c>
      <c r="H62" s="19" t="s">
        <v>94</v>
      </c>
      <c r="I62" s="61">
        <v>4</v>
      </c>
      <c r="J62" s="35">
        <f t="shared" si="19"/>
        <v>1.0000000000001563E-2</v>
      </c>
      <c r="K62" s="83">
        <f t="shared" si="13"/>
        <v>6.6666666666677088E-2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16.41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7.2216662250212948E-3</v>
      </c>
      <c r="W62" s="95">
        <f t="shared" si="18"/>
        <v>-0.10529486798511832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20.93</v>
      </c>
      <c r="G63" s="35">
        <v>20.94</v>
      </c>
      <c r="H63" s="19" t="s">
        <v>94</v>
      </c>
      <c r="I63" s="61">
        <v>4</v>
      </c>
      <c r="J63" s="35">
        <f t="shared" si="19"/>
        <v>-1.0000000000001563E-2</v>
      </c>
      <c r="K63" s="83">
        <f t="shared" si="13"/>
        <v>-6.6666666666677088E-2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20.93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1.34592893125145E-2</v>
      </c>
      <c r="W63" s="95">
        <f t="shared" si="18"/>
        <v>-0.1565626846901908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15.87</v>
      </c>
      <c r="G64" s="35">
        <v>15.86</v>
      </c>
      <c r="H64" s="19" t="s">
        <v>94</v>
      </c>
      <c r="I64" s="61">
        <v>4</v>
      </c>
      <c r="J64" s="35">
        <f t="shared" si="19"/>
        <v>9.9999999999997868E-3</v>
      </c>
      <c r="K64" s="83">
        <f t="shared" si="13"/>
        <v>6.666666666666525E-2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15.87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7.8740482254762156E-3</v>
      </c>
      <c r="W64" s="95">
        <f t="shared" si="18"/>
        <v>-0.14069686239700169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4.37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-0.45558086560363498</v>
      </c>
      <c r="K65" s="83">
        <f t="shared" si="13"/>
        <v>-6.0744115413817995E-2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4.37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-0.5688282138793963</v>
      </c>
      <c r="W65" s="83">
        <f>(R65-S65)/T65</f>
        <v>-0.24154589371980162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3.64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0</v>
      </c>
      <c r="K66" s="88">
        <f t="shared" si="13"/>
        <v>0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3.64</v>
      </c>
      <c r="S66" s="75">
        <v>3.67</v>
      </c>
      <c r="T66" s="73">
        <v>8.4510000000000002E-2</v>
      </c>
      <c r="U66" s="91">
        <v>1</v>
      </c>
      <c r="V66" s="74">
        <f>((R66-S66)/S66)*100</f>
        <v>-0.81743869209808739</v>
      </c>
      <c r="W66" s="88">
        <f>(R66-S66)/T66</f>
        <v>-0.35498757543485748</v>
      </c>
    </row>
  </sheetData>
  <sheetProtection algorithmName="SHA-512" hashValue="EV+iQV/tG3MHpd4OsOf/bHeyALMvBgHoRSBMdVn6qBYA6pGv2toOVyv29T2WKYy1BpFPZPiladffcKQ/gZRHyQ==" saltValue="hqIvs+1OoTXjDSJjX8lFpQ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52" priority="13" stopIfTrue="1" operator="between">
      <formula>-2</formula>
      <formula>2</formula>
    </cfRule>
    <cfRule type="cellIs" dxfId="151" priority="14" stopIfTrue="1" operator="between">
      <formula>-3</formula>
      <formula>3</formula>
    </cfRule>
    <cfRule type="cellIs" dxfId="150" priority="15" operator="notBetween">
      <formula>-3</formula>
      <formula>3</formula>
    </cfRule>
  </conditionalFormatting>
  <conditionalFormatting sqref="W31:W33 W65:W66 W43:W57">
    <cfRule type="cellIs" dxfId="149" priority="4" stopIfTrue="1" operator="between">
      <formula>-2</formula>
      <formula>2</formula>
    </cfRule>
    <cfRule type="cellIs" dxfId="148" priority="5" stopIfTrue="1" operator="between">
      <formula>-3</formula>
      <formula>3</formula>
    </cfRule>
    <cfRule type="cellIs" dxfId="147" priority="6" operator="notBetween">
      <formula>-3</formula>
      <formula>3</formula>
    </cfRule>
  </conditionalFormatting>
  <conditionalFormatting sqref="W58:W64">
    <cfRule type="cellIs" dxfId="146" priority="1" stopIfTrue="1" operator="between">
      <formula>-2</formula>
      <formula>2</formula>
    </cfRule>
    <cfRule type="cellIs" dxfId="145" priority="2" stopIfTrue="1" operator="between">
      <formula>-3</formula>
      <formula>3</formula>
    </cfRule>
    <cfRule type="cellIs" dxfId="14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2BA-2E8D-4635-840D-134B11D21EFE}">
  <sheetPr>
    <pageSetUpPr fitToPage="1"/>
  </sheetPr>
  <dimension ref="A1:W49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385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43</v>
      </c>
      <c r="B14" s="80" t="s">
        <v>13</v>
      </c>
      <c r="C14" s="53">
        <v>30</v>
      </c>
      <c r="D14" s="53" t="s">
        <v>30</v>
      </c>
      <c r="E14" s="52" t="s">
        <v>31</v>
      </c>
      <c r="F14" s="49">
        <v>63.2</v>
      </c>
      <c r="G14" s="55">
        <v>61.56</v>
      </c>
      <c r="H14" s="55">
        <f>0.075*G14</f>
        <v>4.617</v>
      </c>
      <c r="I14" s="62">
        <v>4</v>
      </c>
      <c r="J14" s="62">
        <f>((F14-G14)/G14)*100</f>
        <v>2.6640675763482791</v>
      </c>
      <c r="K14" s="94">
        <f>(F14-G14)/H14</f>
        <v>0.35520901017977052</v>
      </c>
      <c r="M14" s="50" t="s">
        <v>43</v>
      </c>
      <c r="N14" s="51" t="s">
        <v>13</v>
      </c>
      <c r="O14" s="52">
        <v>30</v>
      </c>
      <c r="P14" s="53" t="s">
        <v>30</v>
      </c>
      <c r="Q14" s="52" t="s">
        <v>31</v>
      </c>
      <c r="R14" s="92">
        <f>ROUND(F14,1)</f>
        <v>63.2</v>
      </c>
      <c r="S14" s="55">
        <v>65.27</v>
      </c>
      <c r="T14" s="55">
        <v>1.5329999999999999</v>
      </c>
      <c r="U14" s="52">
        <v>1</v>
      </c>
      <c r="V14" s="61">
        <f>((R14-S14)/S14)*100</f>
        <v>-3.1714417036923446</v>
      </c>
      <c r="W14" s="95">
        <f>(R14-S14)/T14</f>
        <v>-1.3502935420743596</v>
      </c>
    </row>
    <row r="15" spans="1:23" x14ac:dyDescent="0.25">
      <c r="A15" s="50" t="s">
        <v>42</v>
      </c>
      <c r="B15" s="80" t="s">
        <v>13</v>
      </c>
      <c r="C15" s="53">
        <v>31</v>
      </c>
      <c r="D15" s="53" t="s">
        <v>30</v>
      </c>
      <c r="E15" s="52" t="s">
        <v>31</v>
      </c>
      <c r="F15" s="49">
        <v>100</v>
      </c>
      <c r="G15" s="55">
        <v>100.36</v>
      </c>
      <c r="H15" s="55">
        <f t="shared" ref="H15:H40" si="0">0.075*G15</f>
        <v>7.5269999999999992</v>
      </c>
      <c r="I15" s="62">
        <v>4</v>
      </c>
      <c r="J15" s="62">
        <f t="shared" ref="J15:J16" si="1">((F15-G15)/G15)*100</f>
        <v>-0.35870864886408871</v>
      </c>
      <c r="K15" s="94">
        <f t="shared" ref="K15:K16" si="2">(F15-G15)/H15</f>
        <v>-4.7827819848545165E-2</v>
      </c>
      <c r="M15" s="50" t="s">
        <v>42</v>
      </c>
      <c r="N15" s="51" t="s">
        <v>13</v>
      </c>
      <c r="O15" s="52">
        <v>31</v>
      </c>
      <c r="P15" s="53" t="s">
        <v>30</v>
      </c>
      <c r="Q15" s="52" t="s">
        <v>31</v>
      </c>
      <c r="R15" s="92">
        <f t="shared" ref="R15:R16" si="3">ROUND(F15,0)</f>
        <v>100</v>
      </c>
      <c r="S15" s="55">
        <v>103.8</v>
      </c>
      <c r="T15" s="55">
        <v>2.0449999999999999</v>
      </c>
      <c r="U15" s="52">
        <v>1</v>
      </c>
      <c r="V15" s="61">
        <f t="shared" ref="V15:V39" si="4">((R15-S15)/S15)*100</f>
        <v>-3.6608863198458548</v>
      </c>
      <c r="W15" s="95">
        <f t="shared" ref="W15:W39" si="5">(R15-S15)/T15</f>
        <v>-1.8581907090464533</v>
      </c>
    </row>
    <row r="16" spans="1:23" x14ac:dyDescent="0.25">
      <c r="A16" s="50" t="s">
        <v>41</v>
      </c>
      <c r="B16" s="80" t="s">
        <v>13</v>
      </c>
      <c r="C16" s="53">
        <v>32</v>
      </c>
      <c r="D16" s="53" t="s">
        <v>30</v>
      </c>
      <c r="E16" s="52" t="s">
        <v>31</v>
      </c>
      <c r="F16" s="70">
        <v>201</v>
      </c>
      <c r="G16" s="55">
        <v>182.36</v>
      </c>
      <c r="H16" s="55">
        <f t="shared" si="0"/>
        <v>13.677000000000001</v>
      </c>
      <c r="I16" s="62">
        <v>4</v>
      </c>
      <c r="J16" s="62">
        <f t="shared" si="1"/>
        <v>10.221539811362131</v>
      </c>
      <c r="K16" s="94">
        <f t="shared" si="2"/>
        <v>1.3628719748482843</v>
      </c>
      <c r="M16" s="50" t="s">
        <v>41</v>
      </c>
      <c r="N16" s="51" t="s">
        <v>13</v>
      </c>
      <c r="O16" s="52">
        <v>32</v>
      </c>
      <c r="P16" s="53" t="s">
        <v>30</v>
      </c>
      <c r="Q16" s="52" t="s">
        <v>31</v>
      </c>
      <c r="R16" s="92">
        <f t="shared" si="3"/>
        <v>201</v>
      </c>
      <c r="S16" s="55">
        <v>189.7</v>
      </c>
      <c r="T16" s="55">
        <v>8.1590000000000007</v>
      </c>
      <c r="U16" s="52">
        <v>1</v>
      </c>
      <c r="V16" s="61">
        <f t="shared" si="4"/>
        <v>5.9567738534528267</v>
      </c>
      <c r="W16" s="95">
        <f t="shared" si="5"/>
        <v>1.3849736487314634</v>
      </c>
    </row>
    <row r="17" spans="1:23" x14ac:dyDescent="0.25">
      <c r="A17" s="50" t="s">
        <v>40</v>
      </c>
      <c r="B17" s="80" t="s">
        <v>13</v>
      </c>
      <c r="C17" s="53">
        <v>33</v>
      </c>
      <c r="D17" s="53" t="s">
        <v>30</v>
      </c>
      <c r="E17" s="52" t="s">
        <v>31</v>
      </c>
      <c r="F17" s="49">
        <v>13.9</v>
      </c>
      <c r="G17" s="55"/>
      <c r="H17" s="55"/>
      <c r="I17" s="62"/>
      <c r="J17" s="62"/>
      <c r="K17" s="103"/>
      <c r="M17" s="50" t="s">
        <v>40</v>
      </c>
      <c r="N17" s="51" t="s">
        <v>13</v>
      </c>
      <c r="O17" s="52">
        <v>33</v>
      </c>
      <c r="P17" s="53" t="s">
        <v>30</v>
      </c>
      <c r="Q17" s="52" t="s">
        <v>31</v>
      </c>
      <c r="R17" s="92">
        <f t="shared" ref="R17:R25" si="6">F17</f>
        <v>13.9</v>
      </c>
      <c r="S17" s="55"/>
      <c r="T17" s="55"/>
      <c r="U17" s="52"/>
      <c r="V17" s="56"/>
      <c r="W17" s="103"/>
    </row>
    <row r="18" spans="1:23" x14ac:dyDescent="0.25">
      <c r="A18" s="50" t="s">
        <v>39</v>
      </c>
      <c r="B18" s="80" t="s">
        <v>13</v>
      </c>
      <c r="C18" s="53">
        <v>34</v>
      </c>
      <c r="D18" s="53" t="s">
        <v>30</v>
      </c>
      <c r="E18" s="52" t="s">
        <v>31</v>
      </c>
      <c r="F18" s="49">
        <v>13.3</v>
      </c>
      <c r="G18" s="55"/>
      <c r="H18" s="55"/>
      <c r="I18" s="62"/>
      <c r="J18" s="62"/>
      <c r="K18" s="103"/>
      <c r="M18" s="50" t="s">
        <v>39</v>
      </c>
      <c r="N18" s="51" t="s">
        <v>13</v>
      </c>
      <c r="O18" s="52">
        <v>34</v>
      </c>
      <c r="P18" s="53" t="s">
        <v>30</v>
      </c>
      <c r="Q18" s="52" t="s">
        <v>31</v>
      </c>
      <c r="R18" s="92">
        <f t="shared" si="6"/>
        <v>13.3</v>
      </c>
      <c r="S18" s="55"/>
      <c r="T18" s="55"/>
      <c r="U18" s="52"/>
      <c r="V18" s="56"/>
      <c r="W18" s="103"/>
    </row>
    <row r="19" spans="1:23" x14ac:dyDescent="0.25">
      <c r="A19" s="50" t="s">
        <v>38</v>
      </c>
      <c r="B19" s="80" t="s">
        <v>13</v>
      </c>
      <c r="C19" s="53">
        <v>35</v>
      </c>
      <c r="D19" s="53" t="s">
        <v>30</v>
      </c>
      <c r="E19" s="52" t="s">
        <v>31</v>
      </c>
      <c r="F19" s="49">
        <v>16.7</v>
      </c>
      <c r="G19" s="55"/>
      <c r="H19" s="55"/>
      <c r="I19" s="62"/>
      <c r="J19" s="62"/>
      <c r="K19" s="103"/>
      <c r="M19" s="50" t="s">
        <v>38</v>
      </c>
      <c r="N19" s="51" t="s">
        <v>13</v>
      </c>
      <c r="O19" s="52">
        <v>35</v>
      </c>
      <c r="P19" s="53" t="s">
        <v>30</v>
      </c>
      <c r="Q19" s="52" t="s">
        <v>31</v>
      </c>
      <c r="R19" s="92">
        <f t="shared" si="6"/>
        <v>16.7</v>
      </c>
      <c r="S19" s="55"/>
      <c r="T19" s="55"/>
      <c r="U19" s="52"/>
      <c r="V19" s="56"/>
      <c r="W19" s="103"/>
    </row>
    <row r="20" spans="1:23" x14ac:dyDescent="0.25">
      <c r="A20" s="50" t="s">
        <v>37</v>
      </c>
      <c r="B20" s="80" t="s">
        <v>13</v>
      </c>
      <c r="C20" s="53">
        <v>36</v>
      </c>
      <c r="D20" s="53" t="s">
        <v>30</v>
      </c>
      <c r="E20" s="52" t="s">
        <v>31</v>
      </c>
      <c r="F20" s="49">
        <v>41.1</v>
      </c>
      <c r="G20" s="55"/>
      <c r="H20" s="55"/>
      <c r="I20" s="62"/>
      <c r="J20" s="62"/>
      <c r="K20" s="103"/>
      <c r="M20" s="50" t="s">
        <v>37</v>
      </c>
      <c r="N20" s="51" t="s">
        <v>13</v>
      </c>
      <c r="O20" s="52">
        <v>36</v>
      </c>
      <c r="P20" s="53" t="s">
        <v>30</v>
      </c>
      <c r="Q20" s="52" t="s">
        <v>31</v>
      </c>
      <c r="R20" s="92">
        <f t="shared" si="6"/>
        <v>41.1</v>
      </c>
      <c r="S20" s="55"/>
      <c r="T20" s="55"/>
      <c r="U20" s="52"/>
      <c r="V20" s="56"/>
      <c r="W20" s="103"/>
    </row>
    <row r="21" spans="1:23" x14ac:dyDescent="0.25">
      <c r="A21" s="50" t="s">
        <v>36</v>
      </c>
      <c r="B21" s="80" t="s">
        <v>13</v>
      </c>
      <c r="C21" s="53">
        <v>37</v>
      </c>
      <c r="D21" s="53" t="s">
        <v>30</v>
      </c>
      <c r="E21" s="52" t="s">
        <v>31</v>
      </c>
      <c r="F21" s="49">
        <v>52.2</v>
      </c>
      <c r="G21" s="55"/>
      <c r="H21" s="55"/>
      <c r="I21" s="62"/>
      <c r="J21" s="62"/>
      <c r="K21" s="103"/>
      <c r="M21" s="50" t="s">
        <v>36</v>
      </c>
      <c r="N21" s="51" t="s">
        <v>13</v>
      </c>
      <c r="O21" s="52">
        <v>37</v>
      </c>
      <c r="P21" s="53" t="s">
        <v>30</v>
      </c>
      <c r="Q21" s="52" t="s">
        <v>31</v>
      </c>
      <c r="R21" s="92">
        <f t="shared" si="6"/>
        <v>52.2</v>
      </c>
      <c r="S21" s="55"/>
      <c r="T21" s="55"/>
      <c r="U21" s="52"/>
      <c r="V21" s="56"/>
      <c r="W21" s="103"/>
    </row>
    <row r="22" spans="1:23" x14ac:dyDescent="0.25">
      <c r="A22" s="50" t="s">
        <v>35</v>
      </c>
      <c r="B22" s="80" t="s">
        <v>13</v>
      </c>
      <c r="C22" s="53">
        <v>38</v>
      </c>
      <c r="D22" s="53" t="s">
        <v>30</v>
      </c>
      <c r="E22" s="52" t="s">
        <v>31</v>
      </c>
      <c r="F22" s="49">
        <v>61.7</v>
      </c>
      <c r="G22" s="55"/>
      <c r="H22" s="55"/>
      <c r="I22" s="62"/>
      <c r="J22" s="62"/>
      <c r="K22" s="103"/>
      <c r="M22" s="50" t="s">
        <v>35</v>
      </c>
      <c r="N22" s="51" t="s">
        <v>13</v>
      </c>
      <c r="O22" s="52">
        <v>38</v>
      </c>
      <c r="P22" s="53" t="s">
        <v>30</v>
      </c>
      <c r="Q22" s="52" t="s">
        <v>31</v>
      </c>
      <c r="R22" s="92">
        <f t="shared" si="6"/>
        <v>61.7</v>
      </c>
      <c r="S22" s="55"/>
      <c r="T22" s="55"/>
      <c r="U22" s="52"/>
      <c r="V22" s="56"/>
      <c r="W22" s="103"/>
    </row>
    <row r="23" spans="1:23" x14ac:dyDescent="0.25">
      <c r="A23" s="50" t="s">
        <v>34</v>
      </c>
      <c r="B23" s="80" t="s">
        <v>13</v>
      </c>
      <c r="C23" s="53">
        <v>39</v>
      </c>
      <c r="D23" s="53" t="s">
        <v>30</v>
      </c>
      <c r="E23" s="52" t="s">
        <v>31</v>
      </c>
      <c r="F23" s="49">
        <v>108</v>
      </c>
      <c r="G23" s="55"/>
      <c r="H23" s="55"/>
      <c r="I23" s="62"/>
      <c r="J23" s="62"/>
      <c r="K23" s="103"/>
      <c r="M23" s="50" t="s">
        <v>34</v>
      </c>
      <c r="N23" s="51" t="s">
        <v>13</v>
      </c>
      <c r="O23" s="52">
        <v>39</v>
      </c>
      <c r="P23" s="53" t="s">
        <v>30</v>
      </c>
      <c r="Q23" s="52" t="s">
        <v>31</v>
      </c>
      <c r="R23" s="92">
        <f t="shared" si="6"/>
        <v>108</v>
      </c>
      <c r="S23" s="55"/>
      <c r="T23" s="55"/>
      <c r="U23" s="52"/>
      <c r="V23" s="56"/>
      <c r="W23" s="103"/>
    </row>
    <row r="24" spans="1:23" x14ac:dyDescent="0.25">
      <c r="A24" s="50" t="s">
        <v>33</v>
      </c>
      <c r="B24" s="80" t="s">
        <v>13</v>
      </c>
      <c r="C24" s="53">
        <v>40</v>
      </c>
      <c r="D24" s="53" t="s">
        <v>30</v>
      </c>
      <c r="E24" s="52" t="s">
        <v>31</v>
      </c>
      <c r="F24" s="49">
        <v>83.4</v>
      </c>
      <c r="G24" s="55"/>
      <c r="H24" s="55"/>
      <c r="I24" s="62"/>
      <c r="J24" s="62"/>
      <c r="K24" s="103"/>
      <c r="M24" s="50" t="s">
        <v>33</v>
      </c>
      <c r="N24" s="51" t="s">
        <v>13</v>
      </c>
      <c r="O24" s="52">
        <v>40</v>
      </c>
      <c r="P24" s="53" t="s">
        <v>30</v>
      </c>
      <c r="Q24" s="52" t="s">
        <v>31</v>
      </c>
      <c r="R24" s="92">
        <f t="shared" si="6"/>
        <v>83.4</v>
      </c>
      <c r="S24" s="55"/>
      <c r="T24" s="55"/>
      <c r="U24" s="52"/>
      <c r="V24" s="56"/>
      <c r="W24" s="103"/>
    </row>
    <row r="25" spans="1:23" x14ac:dyDescent="0.25">
      <c r="A25" s="50" t="s">
        <v>32</v>
      </c>
      <c r="B25" s="80" t="s">
        <v>13</v>
      </c>
      <c r="C25" s="53">
        <v>41</v>
      </c>
      <c r="D25" s="53" t="s">
        <v>30</v>
      </c>
      <c r="E25" s="52" t="s">
        <v>31</v>
      </c>
      <c r="F25" s="49">
        <v>68.3</v>
      </c>
      <c r="G25" s="55"/>
      <c r="H25" s="55"/>
      <c r="I25" s="62"/>
      <c r="J25" s="62"/>
      <c r="K25" s="103"/>
      <c r="M25" s="50" t="s">
        <v>32</v>
      </c>
      <c r="N25" s="51" t="s">
        <v>13</v>
      </c>
      <c r="O25" s="52">
        <v>41</v>
      </c>
      <c r="P25" s="53" t="s">
        <v>30</v>
      </c>
      <c r="Q25" s="52" t="s">
        <v>31</v>
      </c>
      <c r="R25" s="92">
        <f t="shared" si="6"/>
        <v>68.3</v>
      </c>
      <c r="S25" s="55"/>
      <c r="T25" s="55"/>
      <c r="U25" s="52"/>
      <c r="V25" s="56"/>
      <c r="W25" s="103"/>
    </row>
    <row r="26" spans="1:23" x14ac:dyDescent="0.25">
      <c r="A26" s="50" t="s">
        <v>29</v>
      </c>
      <c r="B26" s="80" t="s">
        <v>13</v>
      </c>
      <c r="C26" s="53">
        <v>42</v>
      </c>
      <c r="D26" s="53" t="s">
        <v>30</v>
      </c>
      <c r="E26" s="52" t="s">
        <v>31</v>
      </c>
      <c r="F26" s="49">
        <v>63.4</v>
      </c>
      <c r="G26" s="55">
        <v>61.56</v>
      </c>
      <c r="H26" s="55">
        <f t="shared" si="0"/>
        <v>4.617</v>
      </c>
      <c r="I26" s="62">
        <v>4</v>
      </c>
      <c r="J26" s="62">
        <f>((F26-G26)/G26)*100</f>
        <v>2.9889538661468427</v>
      </c>
      <c r="K26" s="83">
        <f>(F26-G26)/H26</f>
        <v>0.39852718215291233</v>
      </c>
      <c r="M26" s="50" t="s">
        <v>29</v>
      </c>
      <c r="N26" s="51" t="s">
        <v>13</v>
      </c>
      <c r="O26" s="52">
        <v>42</v>
      </c>
      <c r="P26" s="53" t="s">
        <v>30</v>
      </c>
      <c r="Q26" s="52" t="s">
        <v>31</v>
      </c>
      <c r="R26" s="92">
        <f>ROUND(F26,1)</f>
        <v>63.4</v>
      </c>
      <c r="S26" s="55">
        <v>65.180000000000007</v>
      </c>
      <c r="T26" s="55">
        <v>1.6220000000000001</v>
      </c>
      <c r="U26" s="52">
        <v>1</v>
      </c>
      <c r="V26" s="61">
        <f t="shared" si="4"/>
        <v>-2.7308990487879843</v>
      </c>
      <c r="W26" s="95">
        <f t="shared" si="5"/>
        <v>-1.0974106041923601</v>
      </c>
    </row>
    <row r="27" spans="1:23" x14ac:dyDescent="0.25">
      <c r="A27" s="17" t="s">
        <v>16</v>
      </c>
      <c r="B27" s="79" t="s">
        <v>13</v>
      </c>
      <c r="C27" s="20">
        <v>43</v>
      </c>
      <c r="D27" s="20" t="s">
        <v>28</v>
      </c>
      <c r="E27" s="19" t="s">
        <v>24</v>
      </c>
      <c r="F27" s="47">
        <v>125</v>
      </c>
      <c r="G27" s="35">
        <v>124.99</v>
      </c>
      <c r="H27" s="35">
        <f t="shared" si="0"/>
        <v>9.37425</v>
      </c>
      <c r="I27" s="61">
        <v>4</v>
      </c>
      <c r="J27" s="61">
        <f>((F27-G27)/G27)*100</f>
        <v>8.0006400512081886E-3</v>
      </c>
      <c r="K27" s="83">
        <f t="shared" ref="K27:K49" si="7">(F27-G27)/H27</f>
        <v>1.0667520068277586E-3</v>
      </c>
      <c r="M27" s="17" t="s">
        <v>25</v>
      </c>
      <c r="N27" s="79" t="s">
        <v>13</v>
      </c>
      <c r="O27" s="20">
        <v>43</v>
      </c>
      <c r="P27" s="20" t="s">
        <v>28</v>
      </c>
      <c r="Q27" s="19" t="s">
        <v>24</v>
      </c>
      <c r="R27" s="89">
        <f t="shared" ref="R27:R30" si="8">ROUND(F27,0)</f>
        <v>125</v>
      </c>
      <c r="S27" s="35">
        <v>126.8</v>
      </c>
      <c r="T27" s="35">
        <v>2.8809999999999998</v>
      </c>
      <c r="U27" s="19">
        <v>1</v>
      </c>
      <c r="V27" s="61">
        <f t="shared" si="4"/>
        <v>-1.4195583596214489</v>
      </c>
      <c r="W27" s="95">
        <f t="shared" si="5"/>
        <v>-0.62478306143700013</v>
      </c>
    </row>
    <row r="28" spans="1:23" x14ac:dyDescent="0.25">
      <c r="A28" s="17" t="s">
        <v>12</v>
      </c>
      <c r="B28" s="79" t="s">
        <v>13</v>
      </c>
      <c r="C28" s="20">
        <v>44</v>
      </c>
      <c r="D28" s="20" t="s">
        <v>28</v>
      </c>
      <c r="E28" s="19" t="s">
        <v>24</v>
      </c>
      <c r="F28" s="47">
        <v>176</v>
      </c>
      <c r="G28" s="35">
        <v>177.4</v>
      </c>
      <c r="H28" s="35">
        <f t="shared" si="0"/>
        <v>13.305</v>
      </c>
      <c r="I28" s="61">
        <v>4</v>
      </c>
      <c r="J28" s="61">
        <f t="shared" ref="J28:J49" si="9">((F28-G28)/G28)*100</f>
        <v>-0.78917700112739897</v>
      </c>
      <c r="K28" s="83">
        <f t="shared" si="7"/>
        <v>-0.10522360015031985</v>
      </c>
      <c r="M28" s="17" t="s">
        <v>20</v>
      </c>
      <c r="N28" s="79" t="s">
        <v>13</v>
      </c>
      <c r="O28" s="20">
        <v>44</v>
      </c>
      <c r="P28" s="20" t="s">
        <v>28</v>
      </c>
      <c r="Q28" s="19" t="s">
        <v>24</v>
      </c>
      <c r="R28" s="89">
        <f t="shared" si="8"/>
        <v>176</v>
      </c>
      <c r="S28" s="35">
        <v>178.3</v>
      </c>
      <c r="T28" s="35">
        <v>3.996</v>
      </c>
      <c r="U28" s="19">
        <v>1</v>
      </c>
      <c r="V28" s="61">
        <f t="shared" si="4"/>
        <v>-1.2899607403253008</v>
      </c>
      <c r="W28" s="95">
        <f t="shared" si="5"/>
        <v>-0.57557557557557837</v>
      </c>
    </row>
    <row r="29" spans="1:23" x14ac:dyDescent="0.25">
      <c r="A29" s="17" t="s">
        <v>27</v>
      </c>
      <c r="B29" s="79" t="s">
        <v>13</v>
      </c>
      <c r="C29" s="20">
        <v>45</v>
      </c>
      <c r="D29" s="20" t="s">
        <v>28</v>
      </c>
      <c r="E29" s="19" t="s">
        <v>24</v>
      </c>
      <c r="F29" s="47">
        <v>105</v>
      </c>
      <c r="G29" s="35">
        <v>104.15</v>
      </c>
      <c r="H29" s="35">
        <f t="shared" si="0"/>
        <v>7.8112500000000002</v>
      </c>
      <c r="I29" s="61">
        <v>4</v>
      </c>
      <c r="J29" s="61">
        <f t="shared" si="9"/>
        <v>0.81613058089293733</v>
      </c>
      <c r="K29" s="83">
        <f t="shared" si="7"/>
        <v>0.10881741078572499</v>
      </c>
      <c r="M29" s="17" t="s">
        <v>17</v>
      </c>
      <c r="N29" s="79" t="s">
        <v>13</v>
      </c>
      <c r="O29" s="20">
        <v>45</v>
      </c>
      <c r="P29" s="20" t="s">
        <v>28</v>
      </c>
      <c r="Q29" s="19" t="s">
        <v>24</v>
      </c>
      <c r="R29" s="89">
        <f t="shared" si="8"/>
        <v>105</v>
      </c>
      <c r="S29" s="35">
        <v>105.6</v>
      </c>
      <c r="T29" s="35">
        <v>1.27</v>
      </c>
      <c r="U29" s="19">
        <v>1</v>
      </c>
      <c r="V29" s="61">
        <f t="shared" si="4"/>
        <v>-0.56818181818181279</v>
      </c>
      <c r="W29" s="95">
        <f t="shared" si="5"/>
        <v>-0.47244094488188526</v>
      </c>
    </row>
    <row r="30" spans="1:23" x14ac:dyDescent="0.25">
      <c r="A30" s="17" t="s">
        <v>16</v>
      </c>
      <c r="B30" s="79" t="s">
        <v>13</v>
      </c>
      <c r="C30" s="20">
        <v>46</v>
      </c>
      <c r="D30" s="20" t="s">
        <v>26</v>
      </c>
      <c r="E30" s="19" t="s">
        <v>24</v>
      </c>
      <c r="F30" s="47">
        <v>106</v>
      </c>
      <c r="G30" s="35">
        <v>103.73</v>
      </c>
      <c r="H30" s="35">
        <f t="shared" si="0"/>
        <v>7.7797499999999999</v>
      </c>
      <c r="I30" s="61">
        <v>4</v>
      </c>
      <c r="J30" s="61">
        <f t="shared" si="9"/>
        <v>2.1883736623927468</v>
      </c>
      <c r="K30" s="83">
        <f t="shared" si="7"/>
        <v>0.29178315498569957</v>
      </c>
      <c r="M30" s="17" t="s">
        <v>22</v>
      </c>
      <c r="N30" s="79" t="s">
        <v>13</v>
      </c>
      <c r="O30" s="20">
        <v>46</v>
      </c>
      <c r="P30" s="20" t="s">
        <v>26</v>
      </c>
      <c r="Q30" s="19" t="s">
        <v>24</v>
      </c>
      <c r="R30" s="89">
        <f t="shared" si="8"/>
        <v>106</v>
      </c>
      <c r="S30" s="35" t="s">
        <v>95</v>
      </c>
      <c r="T30" s="35">
        <v>6.2910000000000004</v>
      </c>
      <c r="U30" s="19">
        <v>1</v>
      </c>
      <c r="V30" s="61">
        <f t="shared" si="4"/>
        <v>4.9504950495049505</v>
      </c>
      <c r="W30" s="95">
        <f t="shared" si="5"/>
        <v>0.79478620251152432</v>
      </c>
    </row>
    <row r="31" spans="1:23" x14ac:dyDescent="0.25">
      <c r="A31" s="17" t="s">
        <v>12</v>
      </c>
      <c r="B31" s="79" t="s">
        <v>13</v>
      </c>
      <c r="C31" s="20">
        <v>47</v>
      </c>
      <c r="D31" s="20" t="s">
        <v>26</v>
      </c>
      <c r="E31" s="19" t="s">
        <v>24</v>
      </c>
      <c r="F31" s="47">
        <v>76.3</v>
      </c>
      <c r="G31" s="35">
        <v>76.290000000000006</v>
      </c>
      <c r="H31" s="35">
        <f t="shared" si="0"/>
        <v>5.7217500000000001</v>
      </c>
      <c r="I31" s="61">
        <v>4</v>
      </c>
      <c r="J31" s="61">
        <f t="shared" si="9"/>
        <v>1.3107877834566659E-2</v>
      </c>
      <c r="K31" s="83">
        <f t="shared" si="7"/>
        <v>1.747717044608888E-3</v>
      </c>
      <c r="M31" s="17" t="s">
        <v>16</v>
      </c>
      <c r="N31" s="79" t="s">
        <v>13</v>
      </c>
      <c r="O31" s="20">
        <v>47</v>
      </c>
      <c r="P31" s="20" t="s">
        <v>26</v>
      </c>
      <c r="Q31" s="19" t="s">
        <v>24</v>
      </c>
      <c r="R31" s="89">
        <f t="shared" ref="R31:R49" si="10">F31</f>
        <v>76.3</v>
      </c>
      <c r="S31" s="35">
        <v>71.95</v>
      </c>
      <c r="T31" s="35">
        <v>6.899</v>
      </c>
      <c r="U31" s="19">
        <v>1</v>
      </c>
      <c r="V31" s="61">
        <f t="shared" si="4"/>
        <v>6.0458651841556552</v>
      </c>
      <c r="W31" s="95">
        <f t="shared" si="5"/>
        <v>0.6305261632120589</v>
      </c>
    </row>
    <row r="32" spans="1:23" x14ac:dyDescent="0.25">
      <c r="A32" s="17" t="s">
        <v>21</v>
      </c>
      <c r="B32" s="79" t="s">
        <v>13</v>
      </c>
      <c r="C32" s="20">
        <v>48</v>
      </c>
      <c r="D32" s="20" t="s">
        <v>26</v>
      </c>
      <c r="E32" s="19" t="s">
        <v>24</v>
      </c>
      <c r="F32" s="47">
        <v>62.1</v>
      </c>
      <c r="G32" s="35">
        <v>58.74</v>
      </c>
      <c r="H32" s="35">
        <f t="shared" si="0"/>
        <v>4.4055</v>
      </c>
      <c r="I32" s="61">
        <v>4</v>
      </c>
      <c r="J32" s="61">
        <f t="shared" si="9"/>
        <v>5.7201225740551571</v>
      </c>
      <c r="K32" s="83">
        <f t="shared" si="7"/>
        <v>0.76268300987402093</v>
      </c>
      <c r="M32" s="17" t="s">
        <v>27</v>
      </c>
      <c r="N32" s="79" t="s">
        <v>13</v>
      </c>
      <c r="O32" s="20">
        <v>48</v>
      </c>
      <c r="P32" s="20" t="s">
        <v>26</v>
      </c>
      <c r="Q32" s="19" t="s">
        <v>24</v>
      </c>
      <c r="R32" s="89">
        <f t="shared" si="10"/>
        <v>62.1</v>
      </c>
      <c r="S32" s="35">
        <v>57.27</v>
      </c>
      <c r="T32" s="35">
        <v>6.63</v>
      </c>
      <c r="U32" s="19">
        <v>1</v>
      </c>
      <c r="V32" s="61">
        <f t="shared" si="4"/>
        <v>8.4337349397590327</v>
      </c>
      <c r="W32" s="95">
        <f t="shared" si="5"/>
        <v>0.72850678733031649</v>
      </c>
    </row>
    <row r="33" spans="1:23" x14ac:dyDescent="0.25">
      <c r="A33" s="17" t="s">
        <v>20</v>
      </c>
      <c r="B33" s="79" t="s">
        <v>13</v>
      </c>
      <c r="C33" s="20">
        <v>49</v>
      </c>
      <c r="D33" s="20" t="s">
        <v>26</v>
      </c>
      <c r="E33" s="19" t="s">
        <v>24</v>
      </c>
      <c r="F33" s="47">
        <v>58.8</v>
      </c>
      <c r="G33" s="35">
        <v>59.84</v>
      </c>
      <c r="H33" s="35">
        <f t="shared" si="0"/>
        <v>4.4880000000000004</v>
      </c>
      <c r="I33" s="61">
        <v>4</v>
      </c>
      <c r="J33" s="61">
        <f t="shared" si="9"/>
        <v>-1.7379679144385132</v>
      </c>
      <c r="K33" s="83">
        <f t="shared" si="7"/>
        <v>-0.2317290552584684</v>
      </c>
      <c r="M33" s="17" t="s">
        <v>25</v>
      </c>
      <c r="N33" s="79" t="s">
        <v>13</v>
      </c>
      <c r="O33" s="20">
        <v>49</v>
      </c>
      <c r="P33" s="20" t="s">
        <v>26</v>
      </c>
      <c r="Q33" s="19" t="s">
        <v>24</v>
      </c>
      <c r="R33" s="89">
        <f t="shared" si="10"/>
        <v>58.8</v>
      </c>
      <c r="S33" s="35">
        <v>57.3</v>
      </c>
      <c r="T33" s="35">
        <v>5.7729999999999997</v>
      </c>
      <c r="U33" s="19">
        <v>1</v>
      </c>
      <c r="V33" s="61">
        <f t="shared" si="4"/>
        <v>2.6178010471204187</v>
      </c>
      <c r="W33" s="95">
        <f t="shared" si="5"/>
        <v>0.25983024424042961</v>
      </c>
    </row>
    <row r="34" spans="1:23" x14ac:dyDescent="0.25">
      <c r="A34" s="17" t="s">
        <v>19</v>
      </c>
      <c r="B34" s="79" t="s">
        <v>13</v>
      </c>
      <c r="C34" s="20">
        <v>50</v>
      </c>
      <c r="D34" s="20" t="s">
        <v>26</v>
      </c>
      <c r="E34" s="19" t="s">
        <v>24</v>
      </c>
      <c r="F34" s="47">
        <v>96.6</v>
      </c>
      <c r="G34" s="35">
        <v>92.55</v>
      </c>
      <c r="H34" s="35">
        <f t="shared" si="0"/>
        <v>6.9412499999999993</v>
      </c>
      <c r="I34" s="19">
        <v>4</v>
      </c>
      <c r="J34" s="61">
        <f t="shared" si="9"/>
        <v>4.3760129659643408</v>
      </c>
      <c r="K34" s="83">
        <f t="shared" si="7"/>
        <v>0.58346839546191209</v>
      </c>
      <c r="M34" s="17" t="s">
        <v>20</v>
      </c>
      <c r="N34" s="79" t="s">
        <v>13</v>
      </c>
      <c r="O34" s="20">
        <v>50</v>
      </c>
      <c r="P34" s="20" t="s">
        <v>26</v>
      </c>
      <c r="Q34" s="19" t="s">
        <v>24</v>
      </c>
      <c r="R34" s="89">
        <f t="shared" si="10"/>
        <v>96.6</v>
      </c>
      <c r="S34" s="35">
        <v>92.93</v>
      </c>
      <c r="T34" s="35">
        <v>6.3570000000000002</v>
      </c>
      <c r="U34" s="19">
        <v>1</v>
      </c>
      <c r="V34" s="61">
        <f t="shared" si="4"/>
        <v>3.9492090821047965</v>
      </c>
      <c r="W34" s="95">
        <f t="shared" si="5"/>
        <v>0.57731634418750788</v>
      </c>
    </row>
    <row r="35" spans="1:23" x14ac:dyDescent="0.25">
      <c r="A35" s="17" t="s">
        <v>22</v>
      </c>
      <c r="B35" s="79" t="s">
        <v>13</v>
      </c>
      <c r="C35" s="20">
        <v>51</v>
      </c>
      <c r="D35" s="20" t="s">
        <v>23</v>
      </c>
      <c r="E35" s="19" t="s">
        <v>24</v>
      </c>
      <c r="F35" s="47">
        <v>122</v>
      </c>
      <c r="G35" s="35">
        <v>129</v>
      </c>
      <c r="H35" s="35">
        <f t="shared" si="0"/>
        <v>9.6749999999999989</v>
      </c>
      <c r="I35" s="19">
        <v>4</v>
      </c>
      <c r="J35" s="61">
        <f t="shared" si="9"/>
        <v>-5.4263565891472867</v>
      </c>
      <c r="K35" s="83">
        <f t="shared" si="7"/>
        <v>-0.72351421188630494</v>
      </c>
      <c r="M35" s="17" t="s">
        <v>12</v>
      </c>
      <c r="N35" s="79" t="s">
        <v>13</v>
      </c>
      <c r="O35" s="20">
        <v>51</v>
      </c>
      <c r="P35" s="20" t="s">
        <v>23</v>
      </c>
      <c r="Q35" s="19" t="s">
        <v>24</v>
      </c>
      <c r="R35" s="89">
        <f t="shared" ref="R35:R38" si="11">ROUND(F35,0)</f>
        <v>122</v>
      </c>
      <c r="S35" s="35">
        <v>124.7</v>
      </c>
      <c r="T35" s="35">
        <v>3.73</v>
      </c>
      <c r="U35" s="19">
        <v>1</v>
      </c>
      <c r="V35" s="61">
        <f t="shared" si="4"/>
        <v>-2.1651964715316785</v>
      </c>
      <c r="W35" s="95">
        <f t="shared" si="5"/>
        <v>-0.72386058981233325</v>
      </c>
    </row>
    <row r="36" spans="1:23" x14ac:dyDescent="0.25">
      <c r="A36" s="17" t="s">
        <v>16</v>
      </c>
      <c r="B36" s="79" t="s">
        <v>13</v>
      </c>
      <c r="C36" s="20">
        <v>52</v>
      </c>
      <c r="D36" s="20" t="s">
        <v>23</v>
      </c>
      <c r="E36" s="19" t="s">
        <v>24</v>
      </c>
      <c r="F36" s="47">
        <v>223</v>
      </c>
      <c r="G36" s="35">
        <v>240.33</v>
      </c>
      <c r="H36" s="35">
        <f t="shared" si="0"/>
        <v>18.024750000000001</v>
      </c>
      <c r="I36" s="19">
        <v>4</v>
      </c>
      <c r="J36" s="61">
        <f t="shared" si="9"/>
        <v>-7.2109183206424552</v>
      </c>
      <c r="K36" s="83">
        <f t="shared" si="7"/>
        <v>-0.96145577608566068</v>
      </c>
      <c r="M36" s="17" t="s">
        <v>27</v>
      </c>
      <c r="N36" s="79" t="s">
        <v>13</v>
      </c>
      <c r="O36" s="20">
        <v>52</v>
      </c>
      <c r="P36" s="20" t="s">
        <v>23</v>
      </c>
      <c r="Q36" s="19" t="s">
        <v>24</v>
      </c>
      <c r="R36" s="89">
        <f t="shared" si="11"/>
        <v>223</v>
      </c>
      <c r="S36" s="35">
        <v>229.4</v>
      </c>
      <c r="T36" s="35">
        <v>11.3</v>
      </c>
      <c r="U36" s="19">
        <v>1</v>
      </c>
      <c r="V36" s="61">
        <f t="shared" si="4"/>
        <v>-2.7898866608544055</v>
      </c>
      <c r="W36" s="95">
        <f t="shared" si="5"/>
        <v>-0.56637168141592964</v>
      </c>
    </row>
    <row r="37" spans="1:23" x14ac:dyDescent="0.25">
      <c r="A37" s="17" t="s">
        <v>12</v>
      </c>
      <c r="B37" s="79" t="s">
        <v>13</v>
      </c>
      <c r="C37" s="20">
        <v>53</v>
      </c>
      <c r="D37" s="20" t="s">
        <v>23</v>
      </c>
      <c r="E37" s="19" t="s">
        <v>24</v>
      </c>
      <c r="F37" s="47">
        <v>187</v>
      </c>
      <c r="G37" s="35">
        <v>195.05</v>
      </c>
      <c r="H37" s="35">
        <f t="shared" si="0"/>
        <v>14.62875</v>
      </c>
      <c r="I37" s="19">
        <v>4</v>
      </c>
      <c r="J37" s="61">
        <f t="shared" si="9"/>
        <v>-4.1271468854140023</v>
      </c>
      <c r="K37" s="83">
        <f t="shared" si="7"/>
        <v>-0.5502862513885336</v>
      </c>
      <c r="M37" s="17" t="s">
        <v>21</v>
      </c>
      <c r="N37" s="79" t="s">
        <v>13</v>
      </c>
      <c r="O37" s="20">
        <v>53</v>
      </c>
      <c r="P37" s="20" t="s">
        <v>23</v>
      </c>
      <c r="Q37" s="19" t="s">
        <v>24</v>
      </c>
      <c r="R37" s="89">
        <f t="shared" si="11"/>
        <v>187</v>
      </c>
      <c r="S37" s="35">
        <v>187.4</v>
      </c>
      <c r="T37" s="35">
        <v>6.8689999999999998</v>
      </c>
      <c r="U37" s="19">
        <v>1</v>
      </c>
      <c r="V37" s="61">
        <f t="shared" si="4"/>
        <v>-0.21344717182497633</v>
      </c>
      <c r="W37" s="95">
        <f t="shared" si="5"/>
        <v>-5.8232639394381377E-2</v>
      </c>
    </row>
    <row r="38" spans="1:23" x14ac:dyDescent="0.25">
      <c r="A38" s="17" t="s">
        <v>21</v>
      </c>
      <c r="B38" s="79" t="s">
        <v>13</v>
      </c>
      <c r="C38" s="20">
        <v>54</v>
      </c>
      <c r="D38" s="20" t="s">
        <v>23</v>
      </c>
      <c r="E38" s="19" t="s">
        <v>24</v>
      </c>
      <c r="F38" s="47">
        <v>120</v>
      </c>
      <c r="G38" s="35">
        <v>125.34</v>
      </c>
      <c r="H38" s="35">
        <f t="shared" si="0"/>
        <v>9.4004999999999992</v>
      </c>
      <c r="I38" s="19">
        <v>4</v>
      </c>
      <c r="J38" s="61">
        <f t="shared" si="9"/>
        <v>-4.2604116802297778</v>
      </c>
      <c r="K38" s="83">
        <f t="shared" si="7"/>
        <v>-0.56805489069730375</v>
      </c>
      <c r="M38" s="17" t="s">
        <v>25</v>
      </c>
      <c r="N38" s="79" t="s">
        <v>13</v>
      </c>
      <c r="O38" s="20">
        <v>54</v>
      </c>
      <c r="P38" s="20" t="s">
        <v>23</v>
      </c>
      <c r="Q38" s="19" t="s">
        <v>24</v>
      </c>
      <c r="R38" s="89">
        <f t="shared" si="11"/>
        <v>120</v>
      </c>
      <c r="S38" s="35">
        <v>119.2</v>
      </c>
      <c r="T38" s="35">
        <v>6.4969999999999999</v>
      </c>
      <c r="U38" s="19">
        <v>1</v>
      </c>
      <c r="V38" s="61">
        <f t="shared" si="4"/>
        <v>0.67114093959731302</v>
      </c>
      <c r="W38" s="95">
        <f t="shared" si="5"/>
        <v>0.12313375404032587</v>
      </c>
    </row>
    <row r="39" spans="1:23" x14ac:dyDescent="0.25">
      <c r="A39" s="17" t="s">
        <v>25</v>
      </c>
      <c r="B39" s="79" t="s">
        <v>13</v>
      </c>
      <c r="C39" s="20">
        <v>55</v>
      </c>
      <c r="D39" s="20" t="s">
        <v>23</v>
      </c>
      <c r="E39" s="19" t="s">
        <v>24</v>
      </c>
      <c r="F39" s="47">
        <v>84.8</v>
      </c>
      <c r="G39" s="35">
        <v>88.45</v>
      </c>
      <c r="H39" s="35">
        <f t="shared" si="0"/>
        <v>6.63375</v>
      </c>
      <c r="I39" s="19">
        <v>4</v>
      </c>
      <c r="J39" s="61">
        <f t="shared" si="9"/>
        <v>-4.1266252119841775</v>
      </c>
      <c r="K39" s="83">
        <f t="shared" si="7"/>
        <v>-0.55021669493122372</v>
      </c>
      <c r="M39" s="17" t="s">
        <v>20</v>
      </c>
      <c r="N39" s="79" t="s">
        <v>13</v>
      </c>
      <c r="O39" s="20">
        <v>55</v>
      </c>
      <c r="P39" s="20" t="s">
        <v>23</v>
      </c>
      <c r="Q39" s="19" t="s">
        <v>24</v>
      </c>
      <c r="R39" s="89">
        <f t="shared" si="10"/>
        <v>84.8</v>
      </c>
      <c r="S39" s="35">
        <v>85.48</v>
      </c>
      <c r="T39" s="35">
        <v>2.859</v>
      </c>
      <c r="U39" s="19">
        <v>1</v>
      </c>
      <c r="V39" s="61">
        <f t="shared" si="4"/>
        <v>-0.79550772110435986</v>
      </c>
      <c r="W39" s="95">
        <f t="shared" si="5"/>
        <v>-0.23784540048968408</v>
      </c>
    </row>
    <row r="40" spans="1:23" x14ac:dyDescent="0.25">
      <c r="A40" s="17" t="s">
        <v>17</v>
      </c>
      <c r="B40" s="79" t="s">
        <v>13</v>
      </c>
      <c r="C40" s="20">
        <v>56</v>
      </c>
      <c r="D40" s="20" t="s">
        <v>23</v>
      </c>
      <c r="E40" s="19" t="s">
        <v>24</v>
      </c>
      <c r="F40" s="47">
        <v>52</v>
      </c>
      <c r="G40" s="35">
        <v>56.52</v>
      </c>
      <c r="H40" s="35">
        <f t="shared" si="0"/>
        <v>4.2389999999999999</v>
      </c>
      <c r="I40" s="19">
        <v>4</v>
      </c>
      <c r="J40" s="61">
        <f t="shared" si="9"/>
        <v>-7.997169143665964</v>
      </c>
      <c r="K40" s="83">
        <f t="shared" si="7"/>
        <v>-1.066289219155462</v>
      </c>
      <c r="M40" s="17" t="s">
        <v>19</v>
      </c>
      <c r="N40" s="79" t="s">
        <v>13</v>
      </c>
      <c r="O40" s="20">
        <v>56</v>
      </c>
      <c r="P40" s="20" t="s">
        <v>23</v>
      </c>
      <c r="Q40" s="19" t="s">
        <v>24</v>
      </c>
      <c r="R40" s="89">
        <f t="shared" si="10"/>
        <v>52</v>
      </c>
      <c r="S40" s="35">
        <v>51.94</v>
      </c>
      <c r="T40" s="35">
        <v>4.6479999999999997</v>
      </c>
      <c r="U40" s="19">
        <v>1</v>
      </c>
      <c r="V40" s="61">
        <f>((R40-S40)/S40)*100</f>
        <v>0.11551790527532205</v>
      </c>
      <c r="W40" s="95">
        <f>(R40-S40)/T40</f>
        <v>1.2908777969019423E-2</v>
      </c>
    </row>
    <row r="41" spans="1:23" x14ac:dyDescent="0.25">
      <c r="A41" s="17" t="s">
        <v>22</v>
      </c>
      <c r="B41" s="79" t="s">
        <v>13</v>
      </c>
      <c r="C41" s="20">
        <v>57</v>
      </c>
      <c r="D41" s="20" t="s">
        <v>18</v>
      </c>
      <c r="E41" s="19" t="s">
        <v>15</v>
      </c>
      <c r="F41" s="47">
        <v>12.8</v>
      </c>
      <c r="G41" s="35">
        <v>12.93</v>
      </c>
      <c r="H41" s="19" t="s">
        <v>94</v>
      </c>
      <c r="I41" s="19">
        <v>4</v>
      </c>
      <c r="J41" s="35">
        <f>((F41-G41))</f>
        <v>-0.12999999999999901</v>
      </c>
      <c r="K41" s="83">
        <f t="shared" si="7"/>
        <v>-0.86666666666666003</v>
      </c>
      <c r="M41" s="17" t="s">
        <v>22</v>
      </c>
      <c r="N41" s="79" t="s">
        <v>13</v>
      </c>
      <c r="O41" s="20">
        <v>57</v>
      </c>
      <c r="P41" s="20" t="s">
        <v>18</v>
      </c>
      <c r="Q41" s="19" t="s">
        <v>15</v>
      </c>
      <c r="R41" s="35">
        <f t="shared" si="10"/>
        <v>12.8</v>
      </c>
      <c r="S41" s="35">
        <v>12.91500000053485</v>
      </c>
      <c r="T41" s="35">
        <v>6.8558910440451662E-2</v>
      </c>
      <c r="U41" s="19" t="s">
        <v>76</v>
      </c>
      <c r="V41" s="35">
        <f>S41-R41</f>
        <v>0.11500000053484882</v>
      </c>
      <c r="W41" s="95">
        <f t="shared" ref="W41:W47" si="12">(R41-S41)/T41</f>
        <v>-1.6773895587902405</v>
      </c>
    </row>
    <row r="42" spans="1:23" x14ac:dyDescent="0.25">
      <c r="A42" s="17" t="s">
        <v>16</v>
      </c>
      <c r="B42" s="79" t="s">
        <v>13</v>
      </c>
      <c r="C42" s="20">
        <v>58</v>
      </c>
      <c r="D42" s="20" t="s">
        <v>18</v>
      </c>
      <c r="E42" s="19" t="s">
        <v>15</v>
      </c>
      <c r="F42" s="47">
        <v>11.96</v>
      </c>
      <c r="G42" s="35">
        <v>12.06</v>
      </c>
      <c r="H42" s="19" t="s">
        <v>94</v>
      </c>
      <c r="I42" s="19">
        <v>4</v>
      </c>
      <c r="J42" s="35">
        <f t="shared" ref="J42:J47" si="13">((F42-G42))</f>
        <v>-9.9999999999999645E-2</v>
      </c>
      <c r="K42" s="83">
        <f t="shared" si="7"/>
        <v>-0.6666666666666643</v>
      </c>
      <c r="M42" s="17" t="s">
        <v>16</v>
      </c>
      <c r="N42" s="79" t="s">
        <v>13</v>
      </c>
      <c r="O42" s="20">
        <v>58</v>
      </c>
      <c r="P42" s="20" t="s">
        <v>18</v>
      </c>
      <c r="Q42" s="19" t="s">
        <v>15</v>
      </c>
      <c r="R42" s="35">
        <f t="shared" si="10"/>
        <v>11.96</v>
      </c>
      <c r="S42" s="35">
        <v>12.052500000265804</v>
      </c>
      <c r="T42" s="35">
        <v>6.8686136992674354E-2</v>
      </c>
      <c r="U42" s="19" t="s">
        <v>76</v>
      </c>
      <c r="V42" s="35">
        <f t="shared" ref="V42:V47" si="14">S42-R42</f>
        <v>9.250000026580274E-2</v>
      </c>
      <c r="W42" s="95">
        <f t="shared" si="12"/>
        <v>-1.3467055262646119</v>
      </c>
    </row>
    <row r="43" spans="1:23" x14ac:dyDescent="0.25">
      <c r="A43" s="17" t="s">
        <v>12</v>
      </c>
      <c r="B43" s="79" t="s">
        <v>13</v>
      </c>
      <c r="C43" s="20">
        <v>59</v>
      </c>
      <c r="D43" s="20" t="s">
        <v>18</v>
      </c>
      <c r="E43" s="19" t="s">
        <v>15</v>
      </c>
      <c r="F43" s="48">
        <v>7.86</v>
      </c>
      <c r="G43" s="35">
        <v>7.92</v>
      </c>
      <c r="H43" s="19" t="s">
        <v>94</v>
      </c>
      <c r="I43" s="61">
        <v>4</v>
      </c>
      <c r="J43" s="35">
        <f t="shared" si="13"/>
        <v>-5.9999999999999609E-2</v>
      </c>
      <c r="K43" s="83">
        <f t="shared" si="7"/>
        <v>-0.39999999999999741</v>
      </c>
      <c r="M43" s="17" t="s">
        <v>12</v>
      </c>
      <c r="N43" s="79" t="s">
        <v>13</v>
      </c>
      <c r="O43" s="20">
        <v>59</v>
      </c>
      <c r="P43" s="20" t="s">
        <v>18</v>
      </c>
      <c r="Q43" s="19" t="s">
        <v>15</v>
      </c>
      <c r="R43" s="35">
        <f t="shared" si="10"/>
        <v>7.86</v>
      </c>
      <c r="S43" s="35">
        <v>7.9155597813592111</v>
      </c>
      <c r="T43" s="84">
        <v>4.3701952445839201E-2</v>
      </c>
      <c r="U43" s="19" t="s">
        <v>76</v>
      </c>
      <c r="V43" s="35">
        <f t="shared" si="14"/>
        <v>5.5559781359210803E-2</v>
      </c>
      <c r="W43" s="95">
        <f t="shared" si="12"/>
        <v>-1.2713340766197407</v>
      </c>
    </row>
    <row r="44" spans="1:23" x14ac:dyDescent="0.25">
      <c r="A44" s="17" t="s">
        <v>21</v>
      </c>
      <c r="B44" s="79" t="s">
        <v>13</v>
      </c>
      <c r="C44" s="20">
        <v>60</v>
      </c>
      <c r="D44" s="20" t="s">
        <v>18</v>
      </c>
      <c r="E44" s="19" t="s">
        <v>15</v>
      </c>
      <c r="F44" s="48">
        <v>5.45</v>
      </c>
      <c r="G44" s="35">
        <v>5.51</v>
      </c>
      <c r="H44" s="19" t="s">
        <v>94</v>
      </c>
      <c r="I44" s="61">
        <v>4</v>
      </c>
      <c r="J44" s="35">
        <f t="shared" si="13"/>
        <v>-5.9999999999999609E-2</v>
      </c>
      <c r="K44" s="83">
        <f t="shared" si="7"/>
        <v>-0.39999999999999741</v>
      </c>
      <c r="M44" s="17" t="s">
        <v>21</v>
      </c>
      <c r="N44" s="79" t="s">
        <v>13</v>
      </c>
      <c r="O44" s="20">
        <v>61</v>
      </c>
      <c r="P44" s="20" t="s">
        <v>18</v>
      </c>
      <c r="Q44" s="19" t="s">
        <v>15</v>
      </c>
      <c r="R44" s="35">
        <f t="shared" si="10"/>
        <v>5.45</v>
      </c>
      <c r="S44" s="35">
        <v>5.4888888969374996</v>
      </c>
      <c r="T44" s="84">
        <v>3.1478412445673939E-2</v>
      </c>
      <c r="U44" s="19" t="s">
        <v>76</v>
      </c>
      <c r="V44" s="35">
        <f t="shared" si="14"/>
        <v>3.8888896937499418E-2</v>
      </c>
      <c r="W44" s="95">
        <f t="shared" si="12"/>
        <v>-1.2354148102168316</v>
      </c>
    </row>
    <row r="45" spans="1:23" x14ac:dyDescent="0.25">
      <c r="A45" s="17" t="s">
        <v>20</v>
      </c>
      <c r="B45" s="79" t="s">
        <v>13</v>
      </c>
      <c r="C45" s="20">
        <v>61</v>
      </c>
      <c r="D45" s="20" t="s">
        <v>18</v>
      </c>
      <c r="E45" s="19" t="s">
        <v>15</v>
      </c>
      <c r="F45" s="48">
        <v>16.37</v>
      </c>
      <c r="G45" s="35">
        <v>16.399999999999999</v>
      </c>
      <c r="H45" s="19" t="s">
        <v>94</v>
      </c>
      <c r="I45" s="61">
        <v>4</v>
      </c>
      <c r="J45" s="35">
        <f t="shared" si="13"/>
        <v>-2.9999999999997584E-2</v>
      </c>
      <c r="K45" s="83">
        <f t="shared" si="7"/>
        <v>-0.19999999999998391</v>
      </c>
      <c r="M45" s="17" t="s">
        <v>20</v>
      </c>
      <c r="N45" s="79" t="s">
        <v>13</v>
      </c>
      <c r="O45" s="20">
        <v>63</v>
      </c>
      <c r="P45" s="20" t="s">
        <v>18</v>
      </c>
      <c r="Q45" s="19" t="s">
        <v>15</v>
      </c>
      <c r="R45" s="35">
        <f t="shared" si="10"/>
        <v>16.37</v>
      </c>
      <c r="S45" s="35">
        <v>16.417221666225021</v>
      </c>
      <c r="T45" s="84">
        <v>6.8585168139837144E-2</v>
      </c>
      <c r="U45" s="19" t="s">
        <v>76</v>
      </c>
      <c r="V45" s="35">
        <f t="shared" si="14"/>
        <v>4.7221666225020442E-2</v>
      </c>
      <c r="W45" s="95">
        <f t="shared" si="12"/>
        <v>-0.68851134298804928</v>
      </c>
    </row>
    <row r="46" spans="1:23" x14ac:dyDescent="0.25">
      <c r="A46" s="17" t="s">
        <v>19</v>
      </c>
      <c r="B46" s="79" t="s">
        <v>13</v>
      </c>
      <c r="C46" s="20">
        <v>62</v>
      </c>
      <c r="D46" s="20" t="s">
        <v>18</v>
      </c>
      <c r="E46" s="19" t="s">
        <v>15</v>
      </c>
      <c r="F46" s="48">
        <v>20.89</v>
      </c>
      <c r="G46" s="35">
        <v>20.94</v>
      </c>
      <c r="H46" s="19" t="s">
        <v>94</v>
      </c>
      <c r="I46" s="61">
        <v>4</v>
      </c>
      <c r="J46" s="35">
        <f t="shared" si="13"/>
        <v>-5.0000000000000711E-2</v>
      </c>
      <c r="K46" s="83">
        <f t="shared" si="7"/>
        <v>-0.33333333333333809</v>
      </c>
      <c r="M46" s="17" t="s">
        <v>19</v>
      </c>
      <c r="N46" s="79" t="s">
        <v>13</v>
      </c>
      <c r="O46" s="20">
        <v>64</v>
      </c>
      <c r="P46" s="20" t="s">
        <v>18</v>
      </c>
      <c r="Q46" s="19" t="s">
        <v>15</v>
      </c>
      <c r="R46" s="35">
        <f t="shared" si="10"/>
        <v>20.89</v>
      </c>
      <c r="S46" s="35">
        <v>20.943459289312514</v>
      </c>
      <c r="T46" s="84">
        <v>8.5967415154817997E-2</v>
      </c>
      <c r="U46" s="19" t="s">
        <v>76</v>
      </c>
      <c r="V46" s="35">
        <f t="shared" si="14"/>
        <v>5.3459289312513647E-2</v>
      </c>
      <c r="W46" s="95">
        <f t="shared" si="12"/>
        <v>-0.62185526011500125</v>
      </c>
    </row>
    <row r="47" spans="1:23" x14ac:dyDescent="0.25">
      <c r="A47" s="17" t="s">
        <v>17</v>
      </c>
      <c r="B47" s="79" t="s">
        <v>13</v>
      </c>
      <c r="C47" s="20">
        <v>63</v>
      </c>
      <c r="D47" s="20" t="s">
        <v>18</v>
      </c>
      <c r="E47" s="19" t="s">
        <v>15</v>
      </c>
      <c r="F47" s="48">
        <v>15.87</v>
      </c>
      <c r="G47" s="35">
        <v>15.86</v>
      </c>
      <c r="H47" s="19" t="s">
        <v>94</v>
      </c>
      <c r="I47" s="61">
        <v>4</v>
      </c>
      <c r="J47" s="35">
        <f t="shared" si="13"/>
        <v>9.9999999999997868E-3</v>
      </c>
      <c r="K47" s="83">
        <f t="shared" si="7"/>
        <v>6.666666666666525E-2</v>
      </c>
      <c r="M47" s="17" t="s">
        <v>17</v>
      </c>
      <c r="N47" s="79" t="s">
        <v>13</v>
      </c>
      <c r="O47" s="20">
        <v>65</v>
      </c>
      <c r="P47" s="20" t="s">
        <v>18</v>
      </c>
      <c r="Q47" s="19" t="s">
        <v>15</v>
      </c>
      <c r="R47" s="35">
        <f t="shared" si="10"/>
        <v>15.87</v>
      </c>
      <c r="S47" s="35">
        <v>15.877874048225475</v>
      </c>
      <c r="T47" s="84">
        <v>5.5964632695632982E-2</v>
      </c>
      <c r="U47" s="19" t="s">
        <v>76</v>
      </c>
      <c r="V47" s="35">
        <f t="shared" si="14"/>
        <v>7.8740482254762156E-3</v>
      </c>
      <c r="W47" s="95">
        <f t="shared" si="12"/>
        <v>-0.14069686239700169</v>
      </c>
    </row>
    <row r="48" spans="1:23" x14ac:dyDescent="0.25">
      <c r="A48" s="59" t="s">
        <v>16</v>
      </c>
      <c r="B48" s="81" t="s">
        <v>13</v>
      </c>
      <c r="C48" s="20">
        <v>64</v>
      </c>
      <c r="D48" s="60" t="s">
        <v>14</v>
      </c>
      <c r="E48" s="47" t="s">
        <v>15</v>
      </c>
      <c r="F48" s="47">
        <v>4.3600000000000003</v>
      </c>
      <c r="G48" s="35">
        <v>4.3899999999999997</v>
      </c>
      <c r="H48" s="35">
        <f t="shared" ref="H48:H49" si="15">0.075*G48</f>
        <v>0.32924999999999999</v>
      </c>
      <c r="I48" s="61">
        <v>4</v>
      </c>
      <c r="J48" s="61">
        <f t="shared" si="9"/>
        <v>-0.68337129840545252</v>
      </c>
      <c r="K48" s="83">
        <f t="shared" si="7"/>
        <v>-9.1116173120726993E-2</v>
      </c>
      <c r="M48" s="59" t="s">
        <v>25</v>
      </c>
      <c r="N48" s="81" t="s">
        <v>13</v>
      </c>
      <c r="O48" s="60">
        <v>66</v>
      </c>
      <c r="P48" s="60" t="s">
        <v>14</v>
      </c>
      <c r="Q48" s="47" t="s">
        <v>15</v>
      </c>
      <c r="R48" s="35">
        <f t="shared" si="10"/>
        <v>4.3600000000000003</v>
      </c>
      <c r="S48" s="48">
        <v>4.3949999999999996</v>
      </c>
      <c r="T48" s="84">
        <v>0.10349999999999999</v>
      </c>
      <c r="U48" s="90">
        <v>1</v>
      </c>
      <c r="V48" s="61">
        <f>((R48-S48)/S48)*100</f>
        <v>-0.79635949943115492</v>
      </c>
      <c r="W48" s="83">
        <f>(R48-S48)/T48</f>
        <v>-0.33816425120772226</v>
      </c>
    </row>
    <row r="49" spans="1:23" ht="15.75" thickBot="1" x14ac:dyDescent="0.3">
      <c r="A49" s="77" t="s">
        <v>12</v>
      </c>
      <c r="B49" s="82" t="s">
        <v>13</v>
      </c>
      <c r="C49" s="93">
        <v>65</v>
      </c>
      <c r="D49" s="76" t="s">
        <v>14</v>
      </c>
      <c r="E49" s="72" t="s">
        <v>15</v>
      </c>
      <c r="F49" s="72">
        <v>3.59</v>
      </c>
      <c r="G49" s="73">
        <v>3.64</v>
      </c>
      <c r="H49" s="73">
        <f t="shared" si="15"/>
        <v>0.27300000000000002</v>
      </c>
      <c r="I49" s="74">
        <v>4</v>
      </c>
      <c r="J49" s="74">
        <f t="shared" si="9"/>
        <v>-1.373626373626381</v>
      </c>
      <c r="K49" s="88">
        <f t="shared" si="7"/>
        <v>-0.18315018315018411</v>
      </c>
      <c r="M49" s="77" t="s">
        <v>20</v>
      </c>
      <c r="N49" s="82" t="s">
        <v>13</v>
      </c>
      <c r="O49" s="76">
        <v>66</v>
      </c>
      <c r="P49" s="76" t="s">
        <v>14</v>
      </c>
      <c r="Q49" s="72" t="s">
        <v>15</v>
      </c>
      <c r="R49" s="73">
        <f t="shared" si="10"/>
        <v>3.59</v>
      </c>
      <c r="S49" s="75">
        <v>3.67</v>
      </c>
      <c r="T49" s="73">
        <v>8.4510000000000002E-2</v>
      </c>
      <c r="U49" s="91">
        <v>1</v>
      </c>
      <c r="V49" s="74">
        <f>((R49-S49)/S49)*100</f>
        <v>-2.1798365122615824</v>
      </c>
      <c r="W49" s="88">
        <f>(R49-S49)/T49</f>
        <v>-0.94663353449296028</v>
      </c>
    </row>
  </sheetData>
  <sheetProtection algorithmName="SHA-512" hashValue="u5a8yw6vNnIadfpc+xLUdTwH8CB5bAEyi+0aTf08NC+JIDxTRgVdXTC4OSthPZCc+unx2ONr2bbW+16yK+MwWw==" saltValue="MMd0AXS0VjGFkLWGTRjPzw==" spinCount="100000" sheet="1" objects="1" scenarios="1" selectLockedCells="1" selectUnlockedCells="1"/>
  <mergeCells count="3">
    <mergeCell ref="A2:K2"/>
    <mergeCell ref="A8:K8"/>
    <mergeCell ref="M8:W8"/>
  </mergeCells>
  <conditionalFormatting sqref="K14:K16 K26:K49">
    <cfRule type="cellIs" dxfId="143" priority="13" stopIfTrue="1" operator="between">
      <formula>-2</formula>
      <formula>2</formula>
    </cfRule>
    <cfRule type="cellIs" dxfId="142" priority="14" stopIfTrue="1" operator="between">
      <formula>-3</formula>
      <formula>3</formula>
    </cfRule>
    <cfRule type="cellIs" dxfId="141" priority="15" operator="notBetween">
      <formula>-3</formula>
      <formula>3</formula>
    </cfRule>
  </conditionalFormatting>
  <conditionalFormatting sqref="W14:W16 W48:W49 W26:W40">
    <cfRule type="cellIs" dxfId="140" priority="4" stopIfTrue="1" operator="between">
      <formula>-2</formula>
      <formula>2</formula>
    </cfRule>
    <cfRule type="cellIs" dxfId="139" priority="5" stopIfTrue="1" operator="between">
      <formula>-3</formula>
      <formula>3</formula>
    </cfRule>
    <cfRule type="cellIs" dxfId="138" priority="6" operator="notBetween">
      <formula>-3</formula>
      <formula>3</formula>
    </cfRule>
  </conditionalFormatting>
  <conditionalFormatting sqref="W41:W47">
    <cfRule type="cellIs" dxfId="137" priority="1" stopIfTrue="1" operator="between">
      <formula>-2</formula>
      <formula>2</formula>
    </cfRule>
    <cfRule type="cellIs" dxfId="136" priority="2" stopIfTrue="1" operator="between">
      <formula>-3</formula>
      <formula>3</formula>
    </cfRule>
    <cfRule type="cellIs" dxfId="13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6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428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89.7</v>
      </c>
      <c r="G14" s="55">
        <v>89.680173747071123</v>
      </c>
      <c r="H14" s="55">
        <f>G14*0.04</f>
        <v>3.5872069498828449</v>
      </c>
      <c r="I14" s="52"/>
      <c r="J14" s="56">
        <f>((F14-G14)/G14)*100</f>
        <v>2.2107732512647197E-2</v>
      </c>
      <c r="K14" s="94">
        <f>(F14-G14)/(G14*0.04)</f>
        <v>5.5269331281617992E-3</v>
      </c>
      <c r="L14" s="37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125.3</v>
      </c>
      <c r="G15" s="55">
        <v>125.2</v>
      </c>
      <c r="H15" s="55">
        <f>1</f>
        <v>1</v>
      </c>
      <c r="I15" s="52"/>
      <c r="J15" s="71">
        <f>F15-G15</f>
        <v>9.9999999999994316E-2</v>
      </c>
      <c r="K15" s="94">
        <f>(F15-G15)/1</f>
        <v>9.9999999999994316E-2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6.46</v>
      </c>
      <c r="G16" s="55">
        <v>6.3006545243312875</v>
      </c>
      <c r="H16" s="55">
        <f>((12.5-0.53*G16)/200)*G16</f>
        <v>0.2885905520680182</v>
      </c>
      <c r="I16" s="52"/>
      <c r="J16" s="56">
        <f t="shared" ref="J16:J28" si="0">((F16-G16)/G16)*100</f>
        <v>2.5290305166450056</v>
      </c>
      <c r="K16" s="94">
        <f>(F16-G16)/((12.5-0.53*G16)/2/100*G16)</f>
        <v>0.55215070114684905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6.46</v>
      </c>
      <c r="G17" s="55">
        <v>6.3027638831196526</v>
      </c>
      <c r="H17" s="55">
        <f>((12.5-0.53*G17)/200)*G17</f>
        <v>0.28865193639413084</v>
      </c>
      <c r="I17" s="52"/>
      <c r="J17" s="56">
        <f t="shared" si="0"/>
        <v>2.4947169177868806</v>
      </c>
      <c r="K17" s="94">
        <f t="shared" ref="K17:K19" si="1">(F17-G17)/((12.5-0.53*G17)/2/100*G17)</f>
        <v>0.54472566110089815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13.82</v>
      </c>
      <c r="G18" s="55">
        <v>13.74521134197933</v>
      </c>
      <c r="H18" s="55">
        <f>((12.5-0.53*G18)/200)*G18</f>
        <v>0.35840899655916347</v>
      </c>
      <c r="I18" s="52"/>
      <c r="J18" s="56">
        <f t="shared" si="0"/>
        <v>0.54410700686906299</v>
      </c>
      <c r="K18" s="94">
        <f t="shared" si="1"/>
        <v>0.20866847299778968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14.29</v>
      </c>
      <c r="G19" s="55">
        <v>13.68320068854891</v>
      </c>
      <c r="H19" s="55">
        <f>((12.5-0.53*G19)/200)*G19</f>
        <v>0.35904059316407766</v>
      </c>
      <c r="I19" s="52"/>
      <c r="J19" s="56">
        <f t="shared" si="0"/>
        <v>4.4346299178298461</v>
      </c>
      <c r="K19" s="94">
        <f t="shared" si="1"/>
        <v>1.6900576787254491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8.8000000000000007</v>
      </c>
      <c r="G20" s="55">
        <v>8.515934401097784</v>
      </c>
      <c r="H20" s="55">
        <f>G20*0.075</f>
        <v>0.63869508008233378</v>
      </c>
      <c r="I20" s="52"/>
      <c r="J20" s="56">
        <f t="shared" si="0"/>
        <v>3.3356950103513952</v>
      </c>
      <c r="K20" s="94">
        <f>(F20-G20)/(G20*0.075)</f>
        <v>0.44475933471351931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6.76</v>
      </c>
      <c r="G21" s="48">
        <v>6.6383711116710877</v>
      </c>
      <c r="H21" s="35">
        <f t="shared" ref="H21:H23" si="2">G21*0.075</f>
        <v>0.49787783337533154</v>
      </c>
      <c r="I21" s="19"/>
      <c r="J21" s="39">
        <f t="shared" si="0"/>
        <v>1.8322098340521102</v>
      </c>
      <c r="K21" s="94">
        <f>(F21-G21)/(G21*0.075)</f>
        <v>0.24429464454028138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14.84</v>
      </c>
      <c r="G22" s="48">
        <v>14.633696132607733</v>
      </c>
      <c r="H22" s="35">
        <f t="shared" si="2"/>
        <v>1.09752720994558</v>
      </c>
      <c r="I22" s="61"/>
      <c r="J22" s="39">
        <f t="shared" si="0"/>
        <v>1.409786464901148</v>
      </c>
      <c r="K22" s="94">
        <f t="shared" ref="K22:K23" si="3">(F22-G22)/(G22*0.075)</f>
        <v>0.1879715286534864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20.14</v>
      </c>
      <c r="G23" s="48">
        <v>19.001692206633528</v>
      </c>
      <c r="H23" s="35">
        <f t="shared" si="2"/>
        <v>1.4251269154975146</v>
      </c>
      <c r="I23" s="61"/>
      <c r="J23" s="39">
        <f t="shared" si="0"/>
        <v>5.9905601090048535</v>
      </c>
      <c r="K23" s="94">
        <f t="shared" si="3"/>
        <v>0.79874134786731388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>
        <v>0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>
        <v>0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49</v>
      </c>
      <c r="B26" s="79" t="s">
        <v>44</v>
      </c>
      <c r="C26" s="20">
        <v>20</v>
      </c>
      <c r="D26" s="20" t="s">
        <v>45</v>
      </c>
      <c r="E26" s="19" t="s">
        <v>46</v>
      </c>
      <c r="F26" s="48">
        <v>92.52</v>
      </c>
      <c r="G26" s="35">
        <v>92.469261269886729</v>
      </c>
      <c r="H26" s="35">
        <f>G26*0.05</f>
        <v>4.623463063494337</v>
      </c>
      <c r="I26" s="61"/>
      <c r="J26" s="39">
        <f t="shared" si="0"/>
        <v>5.4870915390117986E-2</v>
      </c>
      <c r="K26" s="94">
        <f>(F26-G26)/(G26*0.05)</f>
        <v>1.0974183078023595E-2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48</v>
      </c>
      <c r="B27" s="79" t="s">
        <v>44</v>
      </c>
      <c r="C27" s="20">
        <v>21</v>
      </c>
      <c r="D27" s="20" t="s">
        <v>45</v>
      </c>
      <c r="E27" s="19" t="s">
        <v>46</v>
      </c>
      <c r="F27" s="48">
        <v>114.95</v>
      </c>
      <c r="G27" s="35">
        <v>114.89169463773233</v>
      </c>
      <c r="H27" s="35">
        <f t="shared" ref="H27:H28" si="4">G27*0.05</f>
        <v>5.7445847318866168</v>
      </c>
      <c r="I27" s="61"/>
      <c r="J27" s="39">
        <f t="shared" si="0"/>
        <v>5.0748108861583381E-2</v>
      </c>
      <c r="K27" s="94">
        <f t="shared" ref="K27:K28" si="5">(F27-G27)/(G27*0.05)</f>
        <v>1.0149621772316675E-2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47</v>
      </c>
      <c r="B28" s="79" t="s">
        <v>44</v>
      </c>
      <c r="C28" s="20">
        <v>22</v>
      </c>
      <c r="D28" s="20" t="s">
        <v>45</v>
      </c>
      <c r="E28" s="19" t="s">
        <v>46</v>
      </c>
      <c r="F28" s="48">
        <v>194.6</v>
      </c>
      <c r="G28" s="35">
        <v>190.69402427226316</v>
      </c>
      <c r="H28" s="35">
        <f t="shared" si="4"/>
        <v>9.5347012136131593</v>
      </c>
      <c r="I28" s="61"/>
      <c r="J28" s="39">
        <f t="shared" si="0"/>
        <v>2.0482947709782864</v>
      </c>
      <c r="K28" s="94">
        <f t="shared" si="5"/>
        <v>0.40965895419565723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74</v>
      </c>
      <c r="B29" s="79" t="s">
        <v>44</v>
      </c>
      <c r="C29" s="20">
        <v>23</v>
      </c>
      <c r="D29" s="20" t="s">
        <v>45</v>
      </c>
      <c r="E29" s="19" t="s">
        <v>46</v>
      </c>
      <c r="F29" s="48">
        <v>0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75</v>
      </c>
      <c r="B30" s="79" t="s">
        <v>44</v>
      </c>
      <c r="C30" s="20">
        <v>24</v>
      </c>
      <c r="D30" s="20" t="s">
        <v>45</v>
      </c>
      <c r="E30" s="19" t="s">
        <v>46</v>
      </c>
      <c r="F30" s="48">
        <v>0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50" t="s">
        <v>43</v>
      </c>
      <c r="B31" s="80" t="s">
        <v>13</v>
      </c>
      <c r="C31" s="53">
        <v>30</v>
      </c>
      <c r="D31" s="53" t="s">
        <v>30</v>
      </c>
      <c r="E31" s="52" t="s">
        <v>31</v>
      </c>
      <c r="F31" s="49">
        <v>66.5</v>
      </c>
      <c r="G31" s="55">
        <v>61.56</v>
      </c>
      <c r="H31" s="55">
        <f>0.075*G31</f>
        <v>4.617</v>
      </c>
      <c r="I31" s="62">
        <v>4</v>
      </c>
      <c r="J31" s="62">
        <f>((F31-G31)/G31)*100</f>
        <v>8.0246913580246861</v>
      </c>
      <c r="K31" s="94">
        <f>(F31-G31)/H31</f>
        <v>1.0699588477366251</v>
      </c>
      <c r="M31" s="50" t="s">
        <v>43</v>
      </c>
      <c r="N31" s="51" t="s">
        <v>13</v>
      </c>
      <c r="O31" s="52">
        <v>30</v>
      </c>
      <c r="P31" s="53" t="s">
        <v>30</v>
      </c>
      <c r="Q31" s="52" t="s">
        <v>31</v>
      </c>
      <c r="R31" s="92">
        <f>ROUND(F31,1)</f>
        <v>66.5</v>
      </c>
      <c r="S31" s="55">
        <v>65.27</v>
      </c>
      <c r="T31" s="55">
        <v>1.5329999999999999</v>
      </c>
      <c r="U31" s="52">
        <v>1</v>
      </c>
      <c r="V31" s="61">
        <f>((R31-S31)/S31)*100</f>
        <v>1.8844798529186517</v>
      </c>
      <c r="W31" s="95">
        <f>(R31-S31)/T31</f>
        <v>0.80234833659491456</v>
      </c>
    </row>
    <row r="32" spans="1:23" x14ac:dyDescent="0.25">
      <c r="A32" s="50" t="s">
        <v>42</v>
      </c>
      <c r="B32" s="80" t="s">
        <v>13</v>
      </c>
      <c r="C32" s="53">
        <v>31</v>
      </c>
      <c r="D32" s="53" t="s">
        <v>30</v>
      </c>
      <c r="E32" s="52" t="s">
        <v>31</v>
      </c>
      <c r="F32" s="49">
        <v>104.2</v>
      </c>
      <c r="G32" s="55">
        <v>100.36</v>
      </c>
      <c r="H32" s="55">
        <f t="shared" ref="H32:H57" si="6">0.075*G32</f>
        <v>7.5269999999999992</v>
      </c>
      <c r="I32" s="62">
        <v>4</v>
      </c>
      <c r="J32" s="62">
        <f t="shared" ref="J32:J33" si="7">((F32-G32)/G32)*100</f>
        <v>3.8262255878836222</v>
      </c>
      <c r="K32" s="94">
        <f t="shared" ref="K32:K33" si="8">(F32-G32)/H32</f>
        <v>0.51016341171781632</v>
      </c>
      <c r="M32" s="50" t="s">
        <v>42</v>
      </c>
      <c r="N32" s="51" t="s">
        <v>13</v>
      </c>
      <c r="O32" s="52">
        <v>31</v>
      </c>
      <c r="P32" s="53" t="s">
        <v>30</v>
      </c>
      <c r="Q32" s="52" t="s">
        <v>31</v>
      </c>
      <c r="R32" s="92">
        <f t="shared" ref="R32:R33" si="9">ROUND(F32,0)</f>
        <v>104</v>
      </c>
      <c r="S32" s="55">
        <v>103.8</v>
      </c>
      <c r="T32" s="55">
        <v>2.0449999999999999</v>
      </c>
      <c r="U32" s="52">
        <v>1</v>
      </c>
      <c r="V32" s="61">
        <f t="shared" ref="V32:V56" si="10">((R32-S32)/S32)*100</f>
        <v>0.19267822736031104</v>
      </c>
      <c r="W32" s="95">
        <f t="shared" ref="W32:W56" si="11">(R32-S32)/T32</f>
        <v>9.7799511002446382E-2</v>
      </c>
    </row>
    <row r="33" spans="1:23" x14ac:dyDescent="0.25">
      <c r="A33" s="50" t="s">
        <v>41</v>
      </c>
      <c r="B33" s="80" t="s">
        <v>13</v>
      </c>
      <c r="C33" s="53">
        <v>32</v>
      </c>
      <c r="D33" s="53" t="s">
        <v>30</v>
      </c>
      <c r="E33" s="52" t="s">
        <v>31</v>
      </c>
      <c r="F33" s="70">
        <v>190</v>
      </c>
      <c r="G33" s="55">
        <v>182.36</v>
      </c>
      <c r="H33" s="55">
        <f t="shared" si="6"/>
        <v>13.677000000000001</v>
      </c>
      <c r="I33" s="62">
        <v>4</v>
      </c>
      <c r="J33" s="62">
        <f t="shared" si="7"/>
        <v>4.1895152445711705</v>
      </c>
      <c r="K33" s="94">
        <f t="shared" si="8"/>
        <v>0.55860203260948937</v>
      </c>
      <c r="M33" s="50" t="s">
        <v>41</v>
      </c>
      <c r="N33" s="51" t="s">
        <v>13</v>
      </c>
      <c r="O33" s="52">
        <v>32</v>
      </c>
      <c r="P33" s="53" t="s">
        <v>30</v>
      </c>
      <c r="Q33" s="52" t="s">
        <v>31</v>
      </c>
      <c r="R33" s="92">
        <f t="shared" si="9"/>
        <v>190</v>
      </c>
      <c r="S33" s="55">
        <v>189.7</v>
      </c>
      <c r="T33" s="55">
        <v>8.1590000000000007</v>
      </c>
      <c r="U33" s="52">
        <v>1</v>
      </c>
      <c r="V33" s="61">
        <f t="shared" si="10"/>
        <v>0.15814443858724903</v>
      </c>
      <c r="W33" s="95">
        <f t="shared" si="11"/>
        <v>3.6769211913226053E-2</v>
      </c>
    </row>
    <row r="34" spans="1:23" x14ac:dyDescent="0.25">
      <c r="A34" s="50" t="s">
        <v>40</v>
      </c>
      <c r="B34" s="80" t="s">
        <v>13</v>
      </c>
      <c r="C34" s="53">
        <v>33</v>
      </c>
      <c r="D34" s="53" t="s">
        <v>30</v>
      </c>
      <c r="E34" s="52" t="s">
        <v>31</v>
      </c>
      <c r="F34" s="49">
        <v>20.8</v>
      </c>
      <c r="G34" s="55"/>
      <c r="H34" s="55"/>
      <c r="I34" s="62"/>
      <c r="J34" s="62"/>
      <c r="K34" s="103"/>
      <c r="M34" s="50" t="s">
        <v>40</v>
      </c>
      <c r="N34" s="51" t="s">
        <v>13</v>
      </c>
      <c r="O34" s="52">
        <v>33</v>
      </c>
      <c r="P34" s="53" t="s">
        <v>30</v>
      </c>
      <c r="Q34" s="52" t="s">
        <v>31</v>
      </c>
      <c r="R34" s="92">
        <f t="shared" ref="R34:R42" si="12">F34</f>
        <v>20.8</v>
      </c>
      <c r="S34" s="55"/>
      <c r="T34" s="55"/>
      <c r="U34" s="52"/>
      <c r="V34" s="56"/>
      <c r="W34" s="103"/>
    </row>
    <row r="35" spans="1:23" x14ac:dyDescent="0.25">
      <c r="A35" s="50" t="s">
        <v>39</v>
      </c>
      <c r="B35" s="80" t="s">
        <v>13</v>
      </c>
      <c r="C35" s="53">
        <v>34</v>
      </c>
      <c r="D35" s="53" t="s">
        <v>30</v>
      </c>
      <c r="E35" s="52" t="s">
        <v>31</v>
      </c>
      <c r="F35" s="49">
        <v>18.8</v>
      </c>
      <c r="G35" s="55"/>
      <c r="H35" s="55"/>
      <c r="I35" s="62"/>
      <c r="J35" s="62"/>
      <c r="K35" s="103"/>
      <c r="M35" s="50" t="s">
        <v>39</v>
      </c>
      <c r="N35" s="51" t="s">
        <v>13</v>
      </c>
      <c r="O35" s="52">
        <v>34</v>
      </c>
      <c r="P35" s="53" t="s">
        <v>30</v>
      </c>
      <c r="Q35" s="52" t="s">
        <v>31</v>
      </c>
      <c r="R35" s="92">
        <f t="shared" si="12"/>
        <v>18.8</v>
      </c>
      <c r="S35" s="55"/>
      <c r="T35" s="55"/>
      <c r="U35" s="52"/>
      <c r="V35" s="56"/>
      <c r="W35" s="103"/>
    </row>
    <row r="36" spans="1:23" x14ac:dyDescent="0.25">
      <c r="A36" s="50" t="s">
        <v>38</v>
      </c>
      <c r="B36" s="80" t="s">
        <v>13</v>
      </c>
      <c r="C36" s="53">
        <v>35</v>
      </c>
      <c r="D36" s="53" t="s">
        <v>30</v>
      </c>
      <c r="E36" s="52" t="s">
        <v>31</v>
      </c>
      <c r="F36" s="49">
        <v>25.3</v>
      </c>
      <c r="G36" s="55"/>
      <c r="H36" s="55"/>
      <c r="I36" s="62"/>
      <c r="J36" s="62"/>
      <c r="K36" s="103"/>
      <c r="M36" s="50" t="s">
        <v>38</v>
      </c>
      <c r="N36" s="51" t="s">
        <v>13</v>
      </c>
      <c r="O36" s="52">
        <v>35</v>
      </c>
      <c r="P36" s="53" t="s">
        <v>30</v>
      </c>
      <c r="Q36" s="52" t="s">
        <v>31</v>
      </c>
      <c r="R36" s="92">
        <f t="shared" si="12"/>
        <v>25.3</v>
      </c>
      <c r="S36" s="55"/>
      <c r="T36" s="55"/>
      <c r="U36" s="52"/>
      <c r="V36" s="56"/>
      <c r="W36" s="103"/>
    </row>
    <row r="37" spans="1:23" x14ac:dyDescent="0.25">
      <c r="A37" s="50" t="s">
        <v>37</v>
      </c>
      <c r="B37" s="80" t="s">
        <v>13</v>
      </c>
      <c r="C37" s="53">
        <v>36</v>
      </c>
      <c r="D37" s="53" t="s">
        <v>30</v>
      </c>
      <c r="E37" s="52" t="s">
        <v>31</v>
      </c>
      <c r="F37" s="49">
        <v>43</v>
      </c>
      <c r="G37" s="55"/>
      <c r="H37" s="55"/>
      <c r="I37" s="62"/>
      <c r="J37" s="62"/>
      <c r="K37" s="103"/>
      <c r="M37" s="50" t="s">
        <v>37</v>
      </c>
      <c r="N37" s="51" t="s">
        <v>13</v>
      </c>
      <c r="O37" s="52">
        <v>36</v>
      </c>
      <c r="P37" s="53" t="s">
        <v>30</v>
      </c>
      <c r="Q37" s="52" t="s">
        <v>31</v>
      </c>
      <c r="R37" s="92">
        <f t="shared" si="12"/>
        <v>43</v>
      </c>
      <c r="S37" s="55"/>
      <c r="T37" s="55"/>
      <c r="U37" s="52"/>
      <c r="V37" s="56"/>
      <c r="W37" s="103"/>
    </row>
    <row r="38" spans="1:23" x14ac:dyDescent="0.25">
      <c r="A38" s="50" t="s">
        <v>36</v>
      </c>
      <c r="B38" s="80" t="s">
        <v>13</v>
      </c>
      <c r="C38" s="53">
        <v>37</v>
      </c>
      <c r="D38" s="53" t="s">
        <v>30</v>
      </c>
      <c r="E38" s="52" t="s">
        <v>31</v>
      </c>
      <c r="F38" s="49">
        <v>54.7</v>
      </c>
      <c r="G38" s="55"/>
      <c r="H38" s="55"/>
      <c r="I38" s="62"/>
      <c r="J38" s="62"/>
      <c r="K38" s="103"/>
      <c r="M38" s="50" t="s">
        <v>36</v>
      </c>
      <c r="N38" s="51" t="s">
        <v>13</v>
      </c>
      <c r="O38" s="52">
        <v>37</v>
      </c>
      <c r="P38" s="53" t="s">
        <v>30</v>
      </c>
      <c r="Q38" s="52" t="s">
        <v>31</v>
      </c>
      <c r="R38" s="92">
        <f t="shared" si="12"/>
        <v>54.7</v>
      </c>
      <c r="S38" s="55"/>
      <c r="T38" s="55"/>
      <c r="U38" s="52"/>
      <c r="V38" s="56"/>
      <c r="W38" s="103"/>
    </row>
    <row r="39" spans="1:23" x14ac:dyDescent="0.25">
      <c r="A39" s="50" t="s">
        <v>35</v>
      </c>
      <c r="B39" s="80" t="s">
        <v>13</v>
      </c>
      <c r="C39" s="53">
        <v>38</v>
      </c>
      <c r="D39" s="53" t="s">
        <v>30</v>
      </c>
      <c r="E39" s="52" t="s">
        <v>31</v>
      </c>
      <c r="F39" s="49">
        <v>65.400000000000006</v>
      </c>
      <c r="G39" s="55"/>
      <c r="H39" s="55"/>
      <c r="I39" s="62"/>
      <c r="J39" s="62"/>
      <c r="K39" s="103"/>
      <c r="M39" s="50" t="s">
        <v>35</v>
      </c>
      <c r="N39" s="51" t="s">
        <v>13</v>
      </c>
      <c r="O39" s="52">
        <v>38</v>
      </c>
      <c r="P39" s="53" t="s">
        <v>30</v>
      </c>
      <c r="Q39" s="52" t="s">
        <v>31</v>
      </c>
      <c r="R39" s="92">
        <f t="shared" si="12"/>
        <v>65.400000000000006</v>
      </c>
      <c r="S39" s="55"/>
      <c r="T39" s="55"/>
      <c r="U39" s="52"/>
      <c r="V39" s="56"/>
      <c r="W39" s="103"/>
    </row>
    <row r="40" spans="1:23" x14ac:dyDescent="0.25">
      <c r="A40" s="50" t="s">
        <v>34</v>
      </c>
      <c r="B40" s="80" t="s">
        <v>13</v>
      </c>
      <c r="C40" s="53">
        <v>39</v>
      </c>
      <c r="D40" s="53" t="s">
        <v>30</v>
      </c>
      <c r="E40" s="52" t="s">
        <v>31</v>
      </c>
      <c r="F40" s="49">
        <v>104.7</v>
      </c>
      <c r="G40" s="55"/>
      <c r="H40" s="55"/>
      <c r="I40" s="62"/>
      <c r="J40" s="62"/>
      <c r="K40" s="103"/>
      <c r="M40" s="50" t="s">
        <v>34</v>
      </c>
      <c r="N40" s="51" t="s">
        <v>13</v>
      </c>
      <c r="O40" s="52">
        <v>39</v>
      </c>
      <c r="P40" s="53" t="s">
        <v>30</v>
      </c>
      <c r="Q40" s="52" t="s">
        <v>31</v>
      </c>
      <c r="R40" s="92">
        <f t="shared" si="12"/>
        <v>104.7</v>
      </c>
      <c r="S40" s="55"/>
      <c r="T40" s="55"/>
      <c r="U40" s="52"/>
      <c r="V40" s="56"/>
      <c r="W40" s="103"/>
    </row>
    <row r="41" spans="1:23" x14ac:dyDescent="0.25">
      <c r="A41" s="50" t="s">
        <v>33</v>
      </c>
      <c r="B41" s="80" t="s">
        <v>13</v>
      </c>
      <c r="C41" s="53">
        <v>40</v>
      </c>
      <c r="D41" s="53" t="s">
        <v>30</v>
      </c>
      <c r="E41" s="52" t="s">
        <v>31</v>
      </c>
      <c r="F41" s="49">
        <v>87.6</v>
      </c>
      <c r="G41" s="55"/>
      <c r="H41" s="55"/>
      <c r="I41" s="62"/>
      <c r="J41" s="62"/>
      <c r="K41" s="103"/>
      <c r="M41" s="50" t="s">
        <v>33</v>
      </c>
      <c r="N41" s="51" t="s">
        <v>13</v>
      </c>
      <c r="O41" s="52">
        <v>40</v>
      </c>
      <c r="P41" s="53" t="s">
        <v>30</v>
      </c>
      <c r="Q41" s="52" t="s">
        <v>31</v>
      </c>
      <c r="R41" s="92">
        <f t="shared" si="12"/>
        <v>87.6</v>
      </c>
      <c r="S41" s="55"/>
      <c r="T41" s="55"/>
      <c r="U41" s="52"/>
      <c r="V41" s="56"/>
      <c r="W41" s="103"/>
    </row>
    <row r="42" spans="1:23" x14ac:dyDescent="0.25">
      <c r="A42" s="50" t="s">
        <v>32</v>
      </c>
      <c r="B42" s="80" t="s">
        <v>13</v>
      </c>
      <c r="C42" s="53">
        <v>41</v>
      </c>
      <c r="D42" s="53" t="s">
        <v>30</v>
      </c>
      <c r="E42" s="52" t="s">
        <v>31</v>
      </c>
      <c r="F42" s="49">
        <v>70.8</v>
      </c>
      <c r="G42" s="55"/>
      <c r="H42" s="55"/>
      <c r="I42" s="62"/>
      <c r="J42" s="62"/>
      <c r="K42" s="103"/>
      <c r="M42" s="50" t="s">
        <v>32</v>
      </c>
      <c r="N42" s="51" t="s">
        <v>13</v>
      </c>
      <c r="O42" s="52">
        <v>41</v>
      </c>
      <c r="P42" s="53" t="s">
        <v>30</v>
      </c>
      <c r="Q42" s="52" t="s">
        <v>31</v>
      </c>
      <c r="R42" s="92">
        <f t="shared" si="12"/>
        <v>70.8</v>
      </c>
      <c r="S42" s="55"/>
      <c r="T42" s="55"/>
      <c r="U42" s="52"/>
      <c r="V42" s="56"/>
      <c r="W42" s="103"/>
    </row>
    <row r="43" spans="1:23" x14ac:dyDescent="0.25">
      <c r="A43" s="50" t="s">
        <v>29</v>
      </c>
      <c r="B43" s="80" t="s">
        <v>13</v>
      </c>
      <c r="C43" s="53">
        <v>42</v>
      </c>
      <c r="D43" s="53" t="s">
        <v>30</v>
      </c>
      <c r="E43" s="52" t="s">
        <v>31</v>
      </c>
      <c r="F43" s="49">
        <v>66.5</v>
      </c>
      <c r="G43" s="55">
        <v>61.56</v>
      </c>
      <c r="H43" s="55">
        <f t="shared" si="6"/>
        <v>4.617</v>
      </c>
      <c r="I43" s="62">
        <v>4</v>
      </c>
      <c r="J43" s="62">
        <f>((F43-G43)/G43)*100</f>
        <v>8.0246913580246861</v>
      </c>
      <c r="K43" s="83">
        <f>(F43-G43)/H43</f>
        <v>1.0699588477366251</v>
      </c>
      <c r="M43" s="50" t="s">
        <v>29</v>
      </c>
      <c r="N43" s="51" t="s">
        <v>13</v>
      </c>
      <c r="O43" s="52">
        <v>42</v>
      </c>
      <c r="P43" s="53" t="s">
        <v>30</v>
      </c>
      <c r="Q43" s="52" t="s">
        <v>31</v>
      </c>
      <c r="R43" s="92">
        <f>ROUND(F43,1)</f>
        <v>66.5</v>
      </c>
      <c r="S43" s="55">
        <v>65.180000000000007</v>
      </c>
      <c r="T43" s="55">
        <v>1.6220000000000001</v>
      </c>
      <c r="U43" s="52">
        <v>1</v>
      </c>
      <c r="V43" s="61">
        <f t="shared" si="10"/>
        <v>2.0251610923596086</v>
      </c>
      <c r="W43" s="95">
        <f t="shared" si="11"/>
        <v>0.81381011097410183</v>
      </c>
    </row>
    <row r="44" spans="1:23" x14ac:dyDescent="0.25">
      <c r="A44" s="17" t="s">
        <v>16</v>
      </c>
      <c r="B44" s="79" t="s">
        <v>13</v>
      </c>
      <c r="C44" s="20">
        <v>43</v>
      </c>
      <c r="D44" s="20" t="s">
        <v>28</v>
      </c>
      <c r="E44" s="19" t="s">
        <v>24</v>
      </c>
      <c r="F44" s="47">
        <v>126.8</v>
      </c>
      <c r="G44" s="35">
        <v>124.99</v>
      </c>
      <c r="H44" s="35">
        <f t="shared" si="6"/>
        <v>9.37425</v>
      </c>
      <c r="I44" s="61">
        <v>4</v>
      </c>
      <c r="J44" s="61">
        <f>((F44-G44)/G44)*100</f>
        <v>1.4481158492679433</v>
      </c>
      <c r="K44" s="83">
        <f t="shared" ref="K44:K66" si="13">(F44-G44)/H44</f>
        <v>0.19308211323572577</v>
      </c>
      <c r="M44" s="17" t="s">
        <v>25</v>
      </c>
      <c r="N44" s="79" t="s">
        <v>13</v>
      </c>
      <c r="O44" s="20">
        <v>43</v>
      </c>
      <c r="P44" s="20" t="s">
        <v>28</v>
      </c>
      <c r="Q44" s="19" t="s">
        <v>24</v>
      </c>
      <c r="R44" s="89">
        <f t="shared" ref="R44:R47" si="14">ROUND(F44,0)</f>
        <v>127</v>
      </c>
      <c r="S44" s="35">
        <v>126.8</v>
      </c>
      <c r="T44" s="35">
        <v>2.8809999999999998</v>
      </c>
      <c r="U44" s="19">
        <v>1</v>
      </c>
      <c r="V44" s="61">
        <f t="shared" si="10"/>
        <v>0.15772870662460792</v>
      </c>
      <c r="W44" s="95">
        <f t="shared" si="11"/>
        <v>6.9420340159667776E-2</v>
      </c>
    </row>
    <row r="45" spans="1:23" x14ac:dyDescent="0.25">
      <c r="A45" s="17" t="s">
        <v>12</v>
      </c>
      <c r="B45" s="79" t="s">
        <v>13</v>
      </c>
      <c r="C45" s="20">
        <v>44</v>
      </c>
      <c r="D45" s="20" t="s">
        <v>28</v>
      </c>
      <c r="E45" s="19" t="s">
        <v>24</v>
      </c>
      <c r="F45" s="47">
        <v>177.2</v>
      </c>
      <c r="G45" s="35">
        <v>177.4</v>
      </c>
      <c r="H45" s="35">
        <f t="shared" si="6"/>
        <v>13.305</v>
      </c>
      <c r="I45" s="61">
        <v>4</v>
      </c>
      <c r="J45" s="61">
        <f t="shared" ref="J45:J66" si="15">((F45-G45)/G45)*100</f>
        <v>-0.11273957158963756</v>
      </c>
      <c r="K45" s="83">
        <f t="shared" si="13"/>
        <v>-1.5031942878618343E-2</v>
      </c>
      <c r="M45" s="17" t="s">
        <v>20</v>
      </c>
      <c r="N45" s="79" t="s">
        <v>13</v>
      </c>
      <c r="O45" s="20">
        <v>44</v>
      </c>
      <c r="P45" s="20" t="s">
        <v>28</v>
      </c>
      <c r="Q45" s="19" t="s">
        <v>24</v>
      </c>
      <c r="R45" s="89">
        <f t="shared" si="14"/>
        <v>177</v>
      </c>
      <c r="S45" s="35">
        <v>178.3</v>
      </c>
      <c r="T45" s="35">
        <v>3.996</v>
      </c>
      <c r="U45" s="19">
        <v>1</v>
      </c>
      <c r="V45" s="61">
        <f t="shared" si="10"/>
        <v>-0.72910824453169443</v>
      </c>
      <c r="W45" s="95">
        <f t="shared" si="11"/>
        <v>-0.32532532532532815</v>
      </c>
    </row>
    <row r="46" spans="1:23" x14ac:dyDescent="0.25">
      <c r="A46" s="17" t="s">
        <v>27</v>
      </c>
      <c r="B46" s="79" t="s">
        <v>13</v>
      </c>
      <c r="C46" s="20">
        <v>45</v>
      </c>
      <c r="D46" s="20" t="s">
        <v>28</v>
      </c>
      <c r="E46" s="19" t="s">
        <v>24</v>
      </c>
      <c r="F46" s="47">
        <v>105.2</v>
      </c>
      <c r="G46" s="35">
        <v>104.15</v>
      </c>
      <c r="H46" s="35">
        <f t="shared" si="6"/>
        <v>7.8112500000000002</v>
      </c>
      <c r="I46" s="61">
        <v>4</v>
      </c>
      <c r="J46" s="61">
        <f t="shared" si="15"/>
        <v>1.0081613058089265</v>
      </c>
      <c r="K46" s="83">
        <f t="shared" si="13"/>
        <v>0.13442150744119022</v>
      </c>
      <c r="M46" s="17" t="s">
        <v>17</v>
      </c>
      <c r="N46" s="79" t="s">
        <v>13</v>
      </c>
      <c r="O46" s="20">
        <v>45</v>
      </c>
      <c r="P46" s="20" t="s">
        <v>28</v>
      </c>
      <c r="Q46" s="19" t="s">
        <v>24</v>
      </c>
      <c r="R46" s="89">
        <f t="shared" si="14"/>
        <v>105</v>
      </c>
      <c r="S46" s="35">
        <v>105.6</v>
      </c>
      <c r="T46" s="35">
        <v>1.27</v>
      </c>
      <c r="U46" s="19">
        <v>1</v>
      </c>
      <c r="V46" s="61">
        <f t="shared" si="10"/>
        <v>-0.56818181818181279</v>
      </c>
      <c r="W46" s="95">
        <f t="shared" si="11"/>
        <v>-0.47244094488188526</v>
      </c>
    </row>
    <row r="47" spans="1:23" x14ac:dyDescent="0.25">
      <c r="A47" s="17" t="s">
        <v>16</v>
      </c>
      <c r="B47" s="79" t="s">
        <v>13</v>
      </c>
      <c r="C47" s="20">
        <v>46</v>
      </c>
      <c r="D47" s="20" t="s">
        <v>26</v>
      </c>
      <c r="E47" s="19" t="s">
        <v>24</v>
      </c>
      <c r="F47" s="47">
        <v>105.4</v>
      </c>
      <c r="G47" s="35">
        <v>103.73</v>
      </c>
      <c r="H47" s="35">
        <f t="shared" si="6"/>
        <v>7.7797499999999999</v>
      </c>
      <c r="I47" s="61">
        <v>4</v>
      </c>
      <c r="J47" s="61">
        <f t="shared" si="15"/>
        <v>1.6099489058131702</v>
      </c>
      <c r="K47" s="83">
        <f t="shared" si="13"/>
        <v>0.21465985410842273</v>
      </c>
      <c r="M47" s="17" t="s">
        <v>22</v>
      </c>
      <c r="N47" s="79" t="s">
        <v>13</v>
      </c>
      <c r="O47" s="20">
        <v>46</v>
      </c>
      <c r="P47" s="20" t="s">
        <v>26</v>
      </c>
      <c r="Q47" s="19" t="s">
        <v>24</v>
      </c>
      <c r="R47" s="89">
        <f t="shared" si="14"/>
        <v>105</v>
      </c>
      <c r="S47" s="35" t="s">
        <v>95</v>
      </c>
      <c r="T47" s="35">
        <v>6.2910000000000004</v>
      </c>
      <c r="U47" s="19">
        <v>1</v>
      </c>
      <c r="V47" s="61">
        <f t="shared" si="10"/>
        <v>3.9603960396039604</v>
      </c>
      <c r="W47" s="95">
        <f t="shared" si="11"/>
        <v>0.63582896200921946</v>
      </c>
    </row>
    <row r="48" spans="1:23" x14ac:dyDescent="0.25">
      <c r="A48" s="17" t="s">
        <v>12</v>
      </c>
      <c r="B48" s="79" t="s">
        <v>13</v>
      </c>
      <c r="C48" s="20">
        <v>47</v>
      </c>
      <c r="D48" s="20" t="s">
        <v>26</v>
      </c>
      <c r="E48" s="19" t="s">
        <v>24</v>
      </c>
      <c r="F48" s="47">
        <v>62.5</v>
      </c>
      <c r="G48" s="35">
        <v>76.290000000000006</v>
      </c>
      <c r="H48" s="35">
        <f t="shared" si="6"/>
        <v>5.7217500000000001</v>
      </c>
      <c r="I48" s="61">
        <v>4</v>
      </c>
      <c r="J48" s="61">
        <f t="shared" si="15"/>
        <v>-18.075763533883872</v>
      </c>
      <c r="K48" s="83">
        <f t="shared" si="13"/>
        <v>-2.4101018045178497</v>
      </c>
      <c r="M48" s="17" t="s">
        <v>16</v>
      </c>
      <c r="N48" s="79" t="s">
        <v>13</v>
      </c>
      <c r="O48" s="20">
        <v>47</v>
      </c>
      <c r="P48" s="20" t="s">
        <v>26</v>
      </c>
      <c r="Q48" s="19" t="s">
        <v>24</v>
      </c>
      <c r="R48" s="89">
        <f t="shared" ref="R48:R66" si="16">F48</f>
        <v>62.5</v>
      </c>
      <c r="S48" s="35">
        <v>71.95</v>
      </c>
      <c r="T48" s="35">
        <v>6.899</v>
      </c>
      <c r="U48" s="19">
        <v>1</v>
      </c>
      <c r="V48" s="61">
        <f t="shared" si="10"/>
        <v>-13.134120917303688</v>
      </c>
      <c r="W48" s="95">
        <f t="shared" si="11"/>
        <v>-1.369763733874475</v>
      </c>
    </row>
    <row r="49" spans="1:23" x14ac:dyDescent="0.25">
      <c r="A49" s="17" t="s">
        <v>21</v>
      </c>
      <c r="B49" s="79" t="s">
        <v>13</v>
      </c>
      <c r="C49" s="20">
        <v>48</v>
      </c>
      <c r="D49" s="20" t="s">
        <v>26</v>
      </c>
      <c r="E49" s="19" t="s">
        <v>24</v>
      </c>
      <c r="F49" s="47">
        <v>49.8</v>
      </c>
      <c r="G49" s="35">
        <v>58.74</v>
      </c>
      <c r="H49" s="35">
        <f t="shared" si="6"/>
        <v>4.4055</v>
      </c>
      <c r="I49" s="61">
        <v>4</v>
      </c>
      <c r="J49" s="61">
        <f t="shared" si="15"/>
        <v>-15.219611848825339</v>
      </c>
      <c r="K49" s="83">
        <f t="shared" si="13"/>
        <v>-2.0292815798433788</v>
      </c>
      <c r="M49" s="17" t="s">
        <v>27</v>
      </c>
      <c r="N49" s="79" t="s">
        <v>13</v>
      </c>
      <c r="O49" s="20">
        <v>48</v>
      </c>
      <c r="P49" s="20" t="s">
        <v>26</v>
      </c>
      <c r="Q49" s="19" t="s">
        <v>24</v>
      </c>
      <c r="R49" s="89">
        <f t="shared" si="16"/>
        <v>49.8</v>
      </c>
      <c r="S49" s="35">
        <v>57.27</v>
      </c>
      <c r="T49" s="35">
        <v>6.63</v>
      </c>
      <c r="U49" s="19">
        <v>1</v>
      </c>
      <c r="V49" s="61">
        <f t="shared" si="10"/>
        <v>-13.043478260869575</v>
      </c>
      <c r="W49" s="95">
        <f t="shared" si="11"/>
        <v>-1.1266968325791864</v>
      </c>
    </row>
    <row r="50" spans="1:23" x14ac:dyDescent="0.25">
      <c r="A50" s="17" t="s">
        <v>20</v>
      </c>
      <c r="B50" s="79" t="s">
        <v>13</v>
      </c>
      <c r="C50" s="20">
        <v>49</v>
      </c>
      <c r="D50" s="20" t="s">
        <v>26</v>
      </c>
      <c r="E50" s="19" t="s">
        <v>24</v>
      </c>
      <c r="F50" s="47">
        <v>49.8</v>
      </c>
      <c r="G50" s="35">
        <v>59.84</v>
      </c>
      <c r="H50" s="35">
        <f t="shared" si="6"/>
        <v>4.4880000000000004</v>
      </c>
      <c r="I50" s="61">
        <v>4</v>
      </c>
      <c r="J50" s="61">
        <f t="shared" si="15"/>
        <v>-16.77807486631017</v>
      </c>
      <c r="K50" s="83">
        <f t="shared" si="13"/>
        <v>-2.2370766488413558</v>
      </c>
      <c r="M50" s="17" t="s">
        <v>25</v>
      </c>
      <c r="N50" s="79" t="s">
        <v>13</v>
      </c>
      <c r="O50" s="20">
        <v>49</v>
      </c>
      <c r="P50" s="20" t="s">
        <v>26</v>
      </c>
      <c r="Q50" s="19" t="s">
        <v>24</v>
      </c>
      <c r="R50" s="89">
        <f t="shared" si="16"/>
        <v>49.8</v>
      </c>
      <c r="S50" s="35">
        <v>57.3</v>
      </c>
      <c r="T50" s="35">
        <v>5.7729999999999997</v>
      </c>
      <c r="U50" s="19">
        <v>1</v>
      </c>
      <c r="V50" s="61">
        <f t="shared" si="10"/>
        <v>-13.089005235602095</v>
      </c>
      <c r="W50" s="95">
        <f t="shared" si="11"/>
        <v>-1.2991512212021481</v>
      </c>
    </row>
    <row r="51" spans="1:23" x14ac:dyDescent="0.25">
      <c r="A51" s="17" t="s">
        <v>19</v>
      </c>
      <c r="B51" s="79" t="s">
        <v>13</v>
      </c>
      <c r="C51" s="20">
        <v>50</v>
      </c>
      <c r="D51" s="20" t="s">
        <v>26</v>
      </c>
      <c r="E51" s="19" t="s">
        <v>24</v>
      </c>
      <c r="F51" s="47">
        <v>89</v>
      </c>
      <c r="G51" s="35">
        <v>92.55</v>
      </c>
      <c r="H51" s="35">
        <f t="shared" si="6"/>
        <v>6.9412499999999993</v>
      </c>
      <c r="I51" s="19">
        <v>4</v>
      </c>
      <c r="J51" s="61">
        <f t="shared" si="15"/>
        <v>-3.8357644516477549</v>
      </c>
      <c r="K51" s="83">
        <f t="shared" si="13"/>
        <v>-0.51143526021970076</v>
      </c>
      <c r="M51" s="17" t="s">
        <v>20</v>
      </c>
      <c r="N51" s="79" t="s">
        <v>13</v>
      </c>
      <c r="O51" s="20">
        <v>50</v>
      </c>
      <c r="P51" s="20" t="s">
        <v>26</v>
      </c>
      <c r="Q51" s="19" t="s">
        <v>24</v>
      </c>
      <c r="R51" s="89">
        <f t="shared" si="16"/>
        <v>89</v>
      </c>
      <c r="S51" s="35">
        <v>92.93</v>
      </c>
      <c r="T51" s="35">
        <v>6.3570000000000002</v>
      </c>
      <c r="U51" s="19">
        <v>1</v>
      </c>
      <c r="V51" s="61">
        <f t="shared" si="10"/>
        <v>-4.2289895620359479</v>
      </c>
      <c r="W51" s="95">
        <f t="shared" si="11"/>
        <v>-0.61821613968853339</v>
      </c>
    </row>
    <row r="52" spans="1:23" x14ac:dyDescent="0.25">
      <c r="A52" s="17" t="s">
        <v>22</v>
      </c>
      <c r="B52" s="79" t="s">
        <v>13</v>
      </c>
      <c r="C52" s="20">
        <v>51</v>
      </c>
      <c r="D52" s="20" t="s">
        <v>23</v>
      </c>
      <c r="E52" s="19" t="s">
        <v>24</v>
      </c>
      <c r="F52" s="47">
        <v>134.69999999999999</v>
      </c>
      <c r="G52" s="35">
        <v>129</v>
      </c>
      <c r="H52" s="35">
        <f t="shared" si="6"/>
        <v>9.6749999999999989</v>
      </c>
      <c r="I52" s="19">
        <v>4</v>
      </c>
      <c r="J52" s="61">
        <f t="shared" si="15"/>
        <v>4.4186046511627817</v>
      </c>
      <c r="K52" s="83">
        <f t="shared" si="13"/>
        <v>0.58914728682170436</v>
      </c>
      <c r="M52" s="17" t="s">
        <v>12</v>
      </c>
      <c r="N52" s="79" t="s">
        <v>13</v>
      </c>
      <c r="O52" s="20">
        <v>51</v>
      </c>
      <c r="P52" s="20" t="s">
        <v>23</v>
      </c>
      <c r="Q52" s="19" t="s">
        <v>24</v>
      </c>
      <c r="R52" s="89">
        <f t="shared" ref="R52:R55" si="17">ROUND(F52,0)</f>
        <v>135</v>
      </c>
      <c r="S52" s="35">
        <v>124.7</v>
      </c>
      <c r="T52" s="35">
        <v>3.73</v>
      </c>
      <c r="U52" s="19">
        <v>1</v>
      </c>
      <c r="V52" s="61">
        <f t="shared" si="10"/>
        <v>8.2598235765837984</v>
      </c>
      <c r="W52" s="95">
        <f t="shared" si="11"/>
        <v>2.7613941018766748</v>
      </c>
    </row>
    <row r="53" spans="1:23" x14ac:dyDescent="0.25">
      <c r="A53" s="17" t="s">
        <v>16</v>
      </c>
      <c r="B53" s="79" t="s">
        <v>13</v>
      </c>
      <c r="C53" s="20">
        <v>52</v>
      </c>
      <c r="D53" s="20" t="s">
        <v>23</v>
      </c>
      <c r="E53" s="19" t="s">
        <v>24</v>
      </c>
      <c r="F53" s="47">
        <v>250.5</v>
      </c>
      <c r="G53" s="35">
        <v>240.33</v>
      </c>
      <c r="H53" s="35">
        <f t="shared" si="6"/>
        <v>18.024750000000001</v>
      </c>
      <c r="I53" s="19">
        <v>4</v>
      </c>
      <c r="J53" s="61">
        <f t="shared" si="15"/>
        <v>4.2316814380227132</v>
      </c>
      <c r="K53" s="83">
        <f t="shared" si="13"/>
        <v>0.56422419173636174</v>
      </c>
      <c r="M53" s="17" t="s">
        <v>27</v>
      </c>
      <c r="N53" s="79" t="s">
        <v>13</v>
      </c>
      <c r="O53" s="20">
        <v>52</v>
      </c>
      <c r="P53" s="20" t="s">
        <v>23</v>
      </c>
      <c r="Q53" s="19" t="s">
        <v>24</v>
      </c>
      <c r="R53" s="89">
        <f t="shared" si="17"/>
        <v>251</v>
      </c>
      <c r="S53" s="35">
        <v>229.4</v>
      </c>
      <c r="T53" s="35">
        <v>11.3</v>
      </c>
      <c r="U53" s="19">
        <v>1</v>
      </c>
      <c r="V53" s="61">
        <f t="shared" si="10"/>
        <v>9.4158674803836071</v>
      </c>
      <c r="W53" s="95">
        <f t="shared" si="11"/>
        <v>1.9115044247787605</v>
      </c>
    </row>
    <row r="54" spans="1:23" x14ac:dyDescent="0.25">
      <c r="A54" s="17" t="s">
        <v>12</v>
      </c>
      <c r="B54" s="79" t="s">
        <v>13</v>
      </c>
      <c r="C54" s="20">
        <v>53</v>
      </c>
      <c r="D54" s="20" t="s">
        <v>23</v>
      </c>
      <c r="E54" s="19" t="s">
        <v>24</v>
      </c>
      <c r="F54" s="47">
        <v>200.9</v>
      </c>
      <c r="G54" s="35">
        <v>195.05</v>
      </c>
      <c r="H54" s="35">
        <f t="shared" si="6"/>
        <v>14.62875</v>
      </c>
      <c r="I54" s="19">
        <v>4</v>
      </c>
      <c r="J54" s="61">
        <f t="shared" si="15"/>
        <v>2.9992309664188639</v>
      </c>
      <c r="K54" s="83">
        <f t="shared" si="13"/>
        <v>0.39989746218918187</v>
      </c>
      <c r="M54" s="17" t="s">
        <v>21</v>
      </c>
      <c r="N54" s="79" t="s">
        <v>13</v>
      </c>
      <c r="O54" s="20">
        <v>53</v>
      </c>
      <c r="P54" s="20" t="s">
        <v>23</v>
      </c>
      <c r="Q54" s="19" t="s">
        <v>24</v>
      </c>
      <c r="R54" s="89">
        <f t="shared" si="17"/>
        <v>201</v>
      </c>
      <c r="S54" s="35">
        <v>187.4</v>
      </c>
      <c r="T54" s="35">
        <v>6.8689999999999998</v>
      </c>
      <c r="U54" s="19">
        <v>1</v>
      </c>
      <c r="V54" s="61">
        <f t="shared" si="10"/>
        <v>7.2572038420490896</v>
      </c>
      <c r="W54" s="95">
        <f t="shared" si="11"/>
        <v>1.979909739408938</v>
      </c>
    </row>
    <row r="55" spans="1:23" x14ac:dyDescent="0.25">
      <c r="A55" s="17" t="s">
        <v>21</v>
      </c>
      <c r="B55" s="79" t="s">
        <v>13</v>
      </c>
      <c r="C55" s="20">
        <v>54</v>
      </c>
      <c r="D55" s="20" t="s">
        <v>23</v>
      </c>
      <c r="E55" s="19" t="s">
        <v>24</v>
      </c>
      <c r="F55" s="47">
        <v>127.3</v>
      </c>
      <c r="G55" s="35">
        <v>125.34</v>
      </c>
      <c r="H55" s="35">
        <f t="shared" si="6"/>
        <v>9.4004999999999992</v>
      </c>
      <c r="I55" s="19">
        <v>4</v>
      </c>
      <c r="J55" s="61">
        <f t="shared" si="15"/>
        <v>1.5637466092229089</v>
      </c>
      <c r="K55" s="83">
        <f t="shared" si="13"/>
        <v>0.20849954789638783</v>
      </c>
      <c r="M55" s="17" t="s">
        <v>25</v>
      </c>
      <c r="N55" s="79" t="s">
        <v>13</v>
      </c>
      <c r="O55" s="20">
        <v>54</v>
      </c>
      <c r="P55" s="20" t="s">
        <v>23</v>
      </c>
      <c r="Q55" s="19" t="s">
        <v>24</v>
      </c>
      <c r="R55" s="89">
        <f t="shared" si="17"/>
        <v>127</v>
      </c>
      <c r="S55" s="35">
        <v>119.2</v>
      </c>
      <c r="T55" s="35">
        <v>6.4969999999999999</v>
      </c>
      <c r="U55" s="19">
        <v>1</v>
      </c>
      <c r="V55" s="61">
        <f t="shared" si="10"/>
        <v>6.5436241610738231</v>
      </c>
      <c r="W55" s="95">
        <f t="shared" si="11"/>
        <v>1.2005541018931811</v>
      </c>
    </row>
    <row r="56" spans="1:23" x14ac:dyDescent="0.25">
      <c r="A56" s="17" t="s">
        <v>25</v>
      </c>
      <c r="B56" s="79" t="s">
        <v>13</v>
      </c>
      <c r="C56" s="20">
        <v>55</v>
      </c>
      <c r="D56" s="20" t="s">
        <v>23</v>
      </c>
      <c r="E56" s="19" t="s">
        <v>24</v>
      </c>
      <c r="F56" s="47">
        <v>90.1</v>
      </c>
      <c r="G56" s="35">
        <v>88.45</v>
      </c>
      <c r="H56" s="35">
        <f t="shared" si="6"/>
        <v>6.63375</v>
      </c>
      <c r="I56" s="19">
        <v>4</v>
      </c>
      <c r="J56" s="61">
        <f t="shared" si="15"/>
        <v>1.8654607122668077</v>
      </c>
      <c r="K56" s="83">
        <f t="shared" si="13"/>
        <v>0.24872809496890771</v>
      </c>
      <c r="M56" s="17" t="s">
        <v>20</v>
      </c>
      <c r="N56" s="79" t="s">
        <v>13</v>
      </c>
      <c r="O56" s="20">
        <v>55</v>
      </c>
      <c r="P56" s="20" t="s">
        <v>23</v>
      </c>
      <c r="Q56" s="19" t="s">
        <v>24</v>
      </c>
      <c r="R56" s="89">
        <f t="shared" si="16"/>
        <v>90.1</v>
      </c>
      <c r="S56" s="35">
        <v>85.48</v>
      </c>
      <c r="T56" s="35">
        <v>2.859</v>
      </c>
      <c r="U56" s="19">
        <v>1</v>
      </c>
      <c r="V56" s="61">
        <f t="shared" si="10"/>
        <v>5.4047730463266141</v>
      </c>
      <c r="W56" s="95">
        <f t="shared" si="11"/>
        <v>1.6159496327387164</v>
      </c>
    </row>
    <row r="57" spans="1:23" x14ac:dyDescent="0.25">
      <c r="A57" s="17" t="s">
        <v>17</v>
      </c>
      <c r="B57" s="79" t="s">
        <v>13</v>
      </c>
      <c r="C57" s="20">
        <v>56</v>
      </c>
      <c r="D57" s="20" t="s">
        <v>23</v>
      </c>
      <c r="E57" s="19" t="s">
        <v>24</v>
      </c>
      <c r="F57" s="47">
        <v>54.9</v>
      </c>
      <c r="G57" s="35">
        <v>56.52</v>
      </c>
      <c r="H57" s="35">
        <f t="shared" si="6"/>
        <v>4.2389999999999999</v>
      </c>
      <c r="I57" s="19">
        <v>4</v>
      </c>
      <c r="J57" s="61">
        <f t="shared" si="15"/>
        <v>-2.8662420382165688</v>
      </c>
      <c r="K57" s="83">
        <f t="shared" si="13"/>
        <v>-0.38216560509554248</v>
      </c>
      <c r="M57" s="17" t="s">
        <v>19</v>
      </c>
      <c r="N57" s="79" t="s">
        <v>13</v>
      </c>
      <c r="O57" s="20">
        <v>56</v>
      </c>
      <c r="P57" s="20" t="s">
        <v>23</v>
      </c>
      <c r="Q57" s="19" t="s">
        <v>24</v>
      </c>
      <c r="R57" s="89">
        <f t="shared" si="16"/>
        <v>54.9</v>
      </c>
      <c r="S57" s="35">
        <v>51.94</v>
      </c>
      <c r="T57" s="35">
        <v>4.6479999999999997</v>
      </c>
      <c r="U57" s="19">
        <v>1</v>
      </c>
      <c r="V57" s="61">
        <f>((R57-S57)/S57)*100</f>
        <v>5.6988833269156745</v>
      </c>
      <c r="W57" s="95">
        <f>(R57-S57)/T57</f>
        <v>0.63683304647160088</v>
      </c>
    </row>
    <row r="58" spans="1:23" x14ac:dyDescent="0.25">
      <c r="A58" s="17" t="s">
        <v>22</v>
      </c>
      <c r="B58" s="79" t="s">
        <v>13</v>
      </c>
      <c r="C58" s="20">
        <v>57</v>
      </c>
      <c r="D58" s="20" t="s">
        <v>18</v>
      </c>
      <c r="E58" s="19" t="s">
        <v>15</v>
      </c>
      <c r="F58" s="47">
        <v>12.9</v>
      </c>
      <c r="G58" s="35">
        <v>12.93</v>
      </c>
      <c r="H58" s="19" t="s">
        <v>94</v>
      </c>
      <c r="I58" s="19">
        <v>4</v>
      </c>
      <c r="J58" s="35">
        <f>((F58-G58))</f>
        <v>-2.9999999999999361E-2</v>
      </c>
      <c r="K58" s="83">
        <f t="shared" si="13"/>
        <v>-0.19999999999999574</v>
      </c>
      <c r="M58" s="17" t="s">
        <v>22</v>
      </c>
      <c r="N58" s="79" t="s">
        <v>13</v>
      </c>
      <c r="O58" s="20">
        <v>57</v>
      </c>
      <c r="P58" s="20" t="s">
        <v>18</v>
      </c>
      <c r="Q58" s="19" t="s">
        <v>15</v>
      </c>
      <c r="R58" s="35">
        <f t="shared" si="16"/>
        <v>12.9</v>
      </c>
      <c r="S58" s="35">
        <v>12.91500000053485</v>
      </c>
      <c r="T58" s="35">
        <v>6.8558910440451662E-2</v>
      </c>
      <c r="U58" s="19" t="s">
        <v>76</v>
      </c>
      <c r="V58" s="35">
        <f>S58-R58</f>
        <v>1.5000000534849178E-2</v>
      </c>
      <c r="W58" s="95">
        <f t="shared" ref="W58:W64" si="18">(R58-S58)/T58</f>
        <v>-0.2187899492346477</v>
      </c>
    </row>
    <row r="59" spans="1:23" x14ac:dyDescent="0.25">
      <c r="A59" s="17" t="s">
        <v>16</v>
      </c>
      <c r="B59" s="79" t="s">
        <v>13</v>
      </c>
      <c r="C59" s="20">
        <v>58</v>
      </c>
      <c r="D59" s="20" t="s">
        <v>18</v>
      </c>
      <c r="E59" s="19" t="s">
        <v>15</v>
      </c>
      <c r="F59" s="47">
        <v>12.02</v>
      </c>
      <c r="G59" s="35">
        <v>12.06</v>
      </c>
      <c r="H59" s="19" t="s">
        <v>94</v>
      </c>
      <c r="I59" s="19">
        <v>4</v>
      </c>
      <c r="J59" s="35">
        <f t="shared" ref="J59:J64" si="19">((F59-G59))</f>
        <v>-4.0000000000000924E-2</v>
      </c>
      <c r="K59" s="83">
        <f t="shared" si="13"/>
        <v>-0.26666666666667282</v>
      </c>
      <c r="M59" s="17" t="s">
        <v>16</v>
      </c>
      <c r="N59" s="79" t="s">
        <v>13</v>
      </c>
      <c r="O59" s="20">
        <v>58</v>
      </c>
      <c r="P59" s="20" t="s">
        <v>18</v>
      </c>
      <c r="Q59" s="19" t="s">
        <v>15</v>
      </c>
      <c r="R59" s="35">
        <f t="shared" si="16"/>
        <v>12.02</v>
      </c>
      <c r="S59" s="35">
        <v>12.052500000265804</v>
      </c>
      <c r="T59" s="35">
        <v>6.8686136992674354E-2</v>
      </c>
      <c r="U59" s="19" t="s">
        <v>76</v>
      </c>
      <c r="V59" s="35">
        <f t="shared" ref="V59:V64" si="20">S59-R59</f>
        <v>3.2500000265804019E-2</v>
      </c>
      <c r="W59" s="95">
        <f t="shared" si="18"/>
        <v>-0.47316680903557395</v>
      </c>
    </row>
    <row r="60" spans="1:23" x14ac:dyDescent="0.25">
      <c r="A60" s="17" t="s">
        <v>12</v>
      </c>
      <c r="B60" s="79" t="s">
        <v>13</v>
      </c>
      <c r="C60" s="20">
        <v>59</v>
      </c>
      <c r="D60" s="20" t="s">
        <v>18</v>
      </c>
      <c r="E60" s="19" t="s">
        <v>15</v>
      </c>
      <c r="F60" s="48">
        <v>7.82</v>
      </c>
      <c r="G60" s="35">
        <v>7.92</v>
      </c>
      <c r="H60" s="19" t="s">
        <v>94</v>
      </c>
      <c r="I60" s="61">
        <v>4</v>
      </c>
      <c r="J60" s="35">
        <f t="shared" si="19"/>
        <v>-9.9999999999999645E-2</v>
      </c>
      <c r="K60" s="83">
        <f t="shared" si="13"/>
        <v>-0.6666666666666643</v>
      </c>
      <c r="M60" s="17" t="s">
        <v>12</v>
      </c>
      <c r="N60" s="79" t="s">
        <v>13</v>
      </c>
      <c r="O60" s="20">
        <v>59</v>
      </c>
      <c r="P60" s="20" t="s">
        <v>18</v>
      </c>
      <c r="Q60" s="19" t="s">
        <v>15</v>
      </c>
      <c r="R60" s="35">
        <f t="shared" si="16"/>
        <v>7.82</v>
      </c>
      <c r="S60" s="35">
        <v>7.9155597813592111</v>
      </c>
      <c r="T60" s="84">
        <v>4.3701952445839201E-2</v>
      </c>
      <c r="U60" s="19" t="s">
        <v>76</v>
      </c>
      <c r="V60" s="35">
        <f t="shared" si="20"/>
        <v>9.5559781359210838E-2</v>
      </c>
      <c r="W60" s="95">
        <f t="shared" si="18"/>
        <v>-2.1866249906715312</v>
      </c>
    </row>
    <row r="61" spans="1:23" x14ac:dyDescent="0.25">
      <c r="A61" s="17" t="s">
        <v>21</v>
      </c>
      <c r="B61" s="79" t="s">
        <v>13</v>
      </c>
      <c r="C61" s="20">
        <v>60</v>
      </c>
      <c r="D61" s="20" t="s">
        <v>18</v>
      </c>
      <c r="E61" s="19" t="s">
        <v>15</v>
      </c>
      <c r="F61" s="48">
        <v>5.41</v>
      </c>
      <c r="G61" s="35">
        <v>5.51</v>
      </c>
      <c r="H61" s="19" t="s">
        <v>94</v>
      </c>
      <c r="I61" s="61">
        <v>4</v>
      </c>
      <c r="J61" s="35">
        <f t="shared" si="19"/>
        <v>-9.9999999999999645E-2</v>
      </c>
      <c r="K61" s="83">
        <f t="shared" si="13"/>
        <v>-0.6666666666666643</v>
      </c>
      <c r="M61" s="17" t="s">
        <v>21</v>
      </c>
      <c r="N61" s="79" t="s">
        <v>13</v>
      </c>
      <c r="O61" s="20">
        <v>61</v>
      </c>
      <c r="P61" s="20" t="s">
        <v>18</v>
      </c>
      <c r="Q61" s="19" t="s">
        <v>15</v>
      </c>
      <c r="R61" s="35">
        <f t="shared" si="16"/>
        <v>5.41</v>
      </c>
      <c r="S61" s="35">
        <v>5.4888888969374996</v>
      </c>
      <c r="T61" s="84">
        <v>3.1478412445673939E-2</v>
      </c>
      <c r="U61" s="19" t="s">
        <v>76</v>
      </c>
      <c r="V61" s="35">
        <f t="shared" si="20"/>
        <v>7.8888896937499453E-2</v>
      </c>
      <c r="W61" s="95">
        <f t="shared" si="18"/>
        <v>-2.5061269234478534</v>
      </c>
    </row>
    <row r="62" spans="1:23" x14ac:dyDescent="0.25">
      <c r="A62" s="17" t="s">
        <v>20</v>
      </c>
      <c r="B62" s="79" t="s">
        <v>13</v>
      </c>
      <c r="C62" s="20">
        <v>61</v>
      </c>
      <c r="D62" s="20" t="s">
        <v>18</v>
      </c>
      <c r="E62" s="19" t="s">
        <v>15</v>
      </c>
      <c r="F62" s="48">
        <v>16.2</v>
      </c>
      <c r="G62" s="35">
        <v>16.399999999999999</v>
      </c>
      <c r="H62" s="19" t="s">
        <v>94</v>
      </c>
      <c r="I62" s="61">
        <v>4</v>
      </c>
      <c r="J62" s="35">
        <f t="shared" si="19"/>
        <v>-0.19999999999999929</v>
      </c>
      <c r="K62" s="83">
        <f t="shared" si="13"/>
        <v>-1.3333333333333286</v>
      </c>
      <c r="M62" s="17" t="s">
        <v>20</v>
      </c>
      <c r="N62" s="79" t="s">
        <v>13</v>
      </c>
      <c r="O62" s="20">
        <v>63</v>
      </c>
      <c r="P62" s="20" t="s">
        <v>18</v>
      </c>
      <c r="Q62" s="19" t="s">
        <v>15</v>
      </c>
      <c r="R62" s="35">
        <f t="shared" si="16"/>
        <v>16.2</v>
      </c>
      <c r="S62" s="35">
        <v>16.417221666225021</v>
      </c>
      <c r="T62" s="84">
        <v>6.8585168139837144E-2</v>
      </c>
      <c r="U62" s="19" t="s">
        <v>76</v>
      </c>
      <c r="V62" s="35">
        <f t="shared" si="20"/>
        <v>0.21722166622502215</v>
      </c>
      <c r="W62" s="95">
        <f t="shared" si="18"/>
        <v>-3.1671813617505835</v>
      </c>
    </row>
    <row r="63" spans="1:23" x14ac:dyDescent="0.25">
      <c r="A63" s="17" t="s">
        <v>19</v>
      </c>
      <c r="B63" s="79" t="s">
        <v>13</v>
      </c>
      <c r="C63" s="20">
        <v>62</v>
      </c>
      <c r="D63" s="20" t="s">
        <v>18</v>
      </c>
      <c r="E63" s="19" t="s">
        <v>15</v>
      </c>
      <c r="F63" s="48">
        <v>20.71</v>
      </c>
      <c r="G63" s="35">
        <v>20.94</v>
      </c>
      <c r="H63" s="19" t="s">
        <v>94</v>
      </c>
      <c r="I63" s="61">
        <v>4</v>
      </c>
      <c r="J63" s="35">
        <f t="shared" si="19"/>
        <v>-0.23000000000000043</v>
      </c>
      <c r="K63" s="83">
        <f t="shared" si="13"/>
        <v>-1.5333333333333363</v>
      </c>
      <c r="M63" s="17" t="s">
        <v>19</v>
      </c>
      <c r="N63" s="79" t="s">
        <v>13</v>
      </c>
      <c r="O63" s="20">
        <v>64</v>
      </c>
      <c r="P63" s="20" t="s">
        <v>18</v>
      </c>
      <c r="Q63" s="19" t="s">
        <v>15</v>
      </c>
      <c r="R63" s="35">
        <f t="shared" si="16"/>
        <v>20.71</v>
      </c>
      <c r="S63" s="35">
        <v>20.943459289312514</v>
      </c>
      <c r="T63" s="84">
        <v>8.5967415154817997E-2</v>
      </c>
      <c r="U63" s="19" t="s">
        <v>76</v>
      </c>
      <c r="V63" s="35">
        <f t="shared" si="20"/>
        <v>0.23345928931251336</v>
      </c>
      <c r="W63" s="95">
        <f t="shared" si="18"/>
        <v>-2.7156718495266898</v>
      </c>
    </row>
    <row r="64" spans="1:23" x14ac:dyDescent="0.25">
      <c r="A64" s="17" t="s">
        <v>17</v>
      </c>
      <c r="B64" s="79" t="s">
        <v>13</v>
      </c>
      <c r="C64" s="20">
        <v>63</v>
      </c>
      <c r="D64" s="20" t="s">
        <v>18</v>
      </c>
      <c r="E64" s="19" t="s">
        <v>15</v>
      </c>
      <c r="F64" s="48">
        <v>15.68</v>
      </c>
      <c r="G64" s="35">
        <v>15.86</v>
      </c>
      <c r="H64" s="19" t="s">
        <v>94</v>
      </c>
      <c r="I64" s="61">
        <v>4</v>
      </c>
      <c r="J64" s="35">
        <f t="shared" si="19"/>
        <v>-0.17999999999999972</v>
      </c>
      <c r="K64" s="83">
        <f t="shared" si="13"/>
        <v>-1.1999999999999982</v>
      </c>
      <c r="M64" s="17" t="s">
        <v>17</v>
      </c>
      <c r="N64" s="79" t="s">
        <v>13</v>
      </c>
      <c r="O64" s="20">
        <v>65</v>
      </c>
      <c r="P64" s="20" t="s">
        <v>18</v>
      </c>
      <c r="Q64" s="19" t="s">
        <v>15</v>
      </c>
      <c r="R64" s="35">
        <f t="shared" si="16"/>
        <v>15.68</v>
      </c>
      <c r="S64" s="35">
        <v>15.877874048225475</v>
      </c>
      <c r="T64" s="84">
        <v>5.5964632695632982E-2</v>
      </c>
      <c r="U64" s="19" t="s">
        <v>76</v>
      </c>
      <c r="V64" s="35">
        <f t="shared" si="20"/>
        <v>0.19787404822547572</v>
      </c>
      <c r="W64" s="95">
        <f t="shared" si="18"/>
        <v>-3.5356981488938848</v>
      </c>
    </row>
    <row r="65" spans="1:23" x14ac:dyDescent="0.25">
      <c r="A65" s="59" t="s">
        <v>16</v>
      </c>
      <c r="B65" s="81" t="s">
        <v>13</v>
      </c>
      <c r="C65" s="20">
        <v>64</v>
      </c>
      <c r="D65" s="60" t="s">
        <v>14</v>
      </c>
      <c r="E65" s="47" t="s">
        <v>15</v>
      </c>
      <c r="F65" s="47">
        <v>4.4000000000000004</v>
      </c>
      <c r="G65" s="35">
        <v>4.3899999999999997</v>
      </c>
      <c r="H65" s="35">
        <f t="shared" ref="H65:H66" si="21">0.075*G65</f>
        <v>0.32924999999999999</v>
      </c>
      <c r="I65" s="61">
        <v>4</v>
      </c>
      <c r="J65" s="61">
        <f t="shared" si="15"/>
        <v>0.22779043280183769</v>
      </c>
      <c r="K65" s="83">
        <f t="shared" si="13"/>
        <v>3.0372057706911693E-2</v>
      </c>
      <c r="M65" s="59" t="s">
        <v>25</v>
      </c>
      <c r="N65" s="81" t="s">
        <v>13</v>
      </c>
      <c r="O65" s="60">
        <v>66</v>
      </c>
      <c r="P65" s="60" t="s">
        <v>14</v>
      </c>
      <c r="Q65" s="47" t="s">
        <v>15</v>
      </c>
      <c r="R65" s="35">
        <f t="shared" si="16"/>
        <v>4.4000000000000004</v>
      </c>
      <c r="S65" s="48">
        <v>4.3949999999999996</v>
      </c>
      <c r="T65" s="84">
        <v>0.10349999999999999</v>
      </c>
      <c r="U65" s="90">
        <v>1</v>
      </c>
      <c r="V65" s="61">
        <f>((R65-S65)/S65)*100</f>
        <v>0.11376564277589948</v>
      </c>
      <c r="W65" s="83">
        <f>(R65-S65)/T65</f>
        <v>4.8309178743968909E-2</v>
      </c>
    </row>
    <row r="66" spans="1:23" ht="15.75" thickBot="1" x14ac:dyDescent="0.3">
      <c r="A66" s="77" t="s">
        <v>12</v>
      </c>
      <c r="B66" s="82" t="s">
        <v>13</v>
      </c>
      <c r="C66" s="93">
        <v>65</v>
      </c>
      <c r="D66" s="76" t="s">
        <v>14</v>
      </c>
      <c r="E66" s="72" t="s">
        <v>15</v>
      </c>
      <c r="F66" s="72">
        <v>3.66</v>
      </c>
      <c r="G66" s="73">
        <v>3.64</v>
      </c>
      <c r="H66" s="73">
        <f t="shared" si="21"/>
        <v>0.27300000000000002</v>
      </c>
      <c r="I66" s="74">
        <v>4</v>
      </c>
      <c r="J66" s="74">
        <f t="shared" si="15"/>
        <v>0.54945054945054994</v>
      </c>
      <c r="K66" s="88">
        <f t="shared" si="13"/>
        <v>7.3260073260073319E-2</v>
      </c>
      <c r="M66" s="77" t="s">
        <v>20</v>
      </c>
      <c r="N66" s="82" t="s">
        <v>13</v>
      </c>
      <c r="O66" s="76">
        <v>66</v>
      </c>
      <c r="P66" s="76" t="s">
        <v>14</v>
      </c>
      <c r="Q66" s="72" t="s">
        <v>15</v>
      </c>
      <c r="R66" s="73">
        <f t="shared" si="16"/>
        <v>3.66</v>
      </c>
      <c r="S66" s="75">
        <v>3.67</v>
      </c>
      <c r="T66" s="73">
        <v>8.4510000000000002E-2</v>
      </c>
      <c r="U66" s="91">
        <v>1</v>
      </c>
      <c r="V66" s="74">
        <f>((R66-S66)/S66)*100</f>
        <v>-0.27247956403269175</v>
      </c>
      <c r="W66" s="88">
        <f>(R66-S66)/T66</f>
        <v>-0.1183291918116174</v>
      </c>
    </row>
  </sheetData>
  <sheetProtection algorithmName="SHA-512" hashValue="T1zepXMPNYNYhk2a+hxXz1CHhVh9xT+ZRp5yDaU6fHZcjg+SxhsXIQeHpWzZoYWpaa6l82rjUbCtpPGnqTdGNg==" saltValue="QZ82OsZOtu1qNgYiaU8/YA==" spinCount="100000" sheet="1" objects="1" scenarios="1" selectLockedCells="1" selectUnlockedCells="1"/>
  <mergeCells count="3">
    <mergeCell ref="A2:K2"/>
    <mergeCell ref="A8:K8"/>
    <mergeCell ref="M8:W8"/>
  </mergeCells>
  <conditionalFormatting sqref="K14:K33 K43:K66">
    <cfRule type="cellIs" dxfId="134" priority="13" stopIfTrue="1" operator="between">
      <formula>-2</formula>
      <formula>2</formula>
    </cfRule>
    <cfRule type="cellIs" dxfId="133" priority="14" stopIfTrue="1" operator="between">
      <formula>-3</formula>
      <formula>3</formula>
    </cfRule>
    <cfRule type="cellIs" dxfId="132" priority="15" operator="notBetween">
      <formula>-3</formula>
      <formula>3</formula>
    </cfRule>
  </conditionalFormatting>
  <conditionalFormatting sqref="W31:W33 W65:W66 W43:W57">
    <cfRule type="cellIs" dxfId="131" priority="4" stopIfTrue="1" operator="between">
      <formula>-2</formula>
      <formula>2</formula>
    </cfRule>
    <cfRule type="cellIs" dxfId="130" priority="5" stopIfTrue="1" operator="between">
      <formula>-3</formula>
      <formula>3</formula>
    </cfRule>
    <cfRule type="cellIs" dxfId="129" priority="6" operator="notBetween">
      <formula>-3</formula>
      <formula>3</formula>
    </cfRule>
  </conditionalFormatting>
  <conditionalFormatting sqref="W58:W64">
    <cfRule type="cellIs" dxfId="128" priority="1" stopIfTrue="1" operator="between">
      <formula>-2</formula>
      <formula>2</formula>
    </cfRule>
    <cfRule type="cellIs" dxfId="127" priority="2" stopIfTrue="1" operator="between">
      <formula>-3</formula>
      <formula>3</formula>
    </cfRule>
    <cfRule type="cellIs" dxfId="12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76"/>
  <sheetViews>
    <sheetView topLeftCell="A2" zoomScale="70" zoomScaleNormal="70" zoomScalePageLayoutView="85" workbookViewId="0">
      <selection activeCell="H4" sqref="H4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3"/>
      <c r="K1" s="1"/>
    </row>
    <row r="2" spans="1:23" ht="19.5" thickTop="1" x14ac:dyDescent="0.3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W2" s="9"/>
    </row>
    <row r="3" spans="1:23" s="13" customFormat="1" ht="12.75" x14ac:dyDescent="0.2">
      <c r="A3" s="10"/>
      <c r="B3" s="11"/>
      <c r="C3" s="11"/>
      <c r="D3" s="85">
        <v>43645</v>
      </c>
      <c r="E3" s="11"/>
      <c r="F3" s="41"/>
      <c r="G3" s="64"/>
      <c r="H3" s="11" t="s">
        <v>115</v>
      </c>
      <c r="I3" s="11"/>
      <c r="J3" s="11"/>
      <c r="K3" s="12" t="s">
        <v>69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5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86">
        <v>446</v>
      </c>
      <c r="C6" s="8"/>
      <c r="D6" s="6"/>
      <c r="E6" s="6"/>
      <c r="F6" s="87"/>
      <c r="G6" s="66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7"/>
      <c r="H7" s="23"/>
      <c r="I7" s="23"/>
      <c r="J7" s="23"/>
      <c r="K7" s="23"/>
      <c r="W7" s="9"/>
    </row>
    <row r="8" spans="1:23" ht="16.5" thickTop="1" thickBot="1" x14ac:dyDescent="0.3">
      <c r="A8" s="107" t="s">
        <v>71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  <c r="M8" s="107" t="s">
        <v>68</v>
      </c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8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8" t="s">
        <v>67</v>
      </c>
      <c r="H11" s="29" t="s">
        <v>7</v>
      </c>
      <c r="I11" s="30" t="s">
        <v>8</v>
      </c>
      <c r="J11" s="34" t="s">
        <v>70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70</v>
      </c>
      <c r="W11" s="31" t="s">
        <v>5</v>
      </c>
    </row>
    <row r="12" spans="1:23" x14ac:dyDescent="0.25">
      <c r="A12" s="17"/>
      <c r="B12" s="79"/>
      <c r="C12" s="20"/>
      <c r="D12" s="20"/>
      <c r="E12" s="21"/>
      <c r="F12" s="46"/>
      <c r="G12" s="69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9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50" t="s">
        <v>22</v>
      </c>
      <c r="B14" s="80" t="s">
        <v>13</v>
      </c>
      <c r="C14" s="53">
        <v>1</v>
      </c>
      <c r="D14" s="53" t="s">
        <v>65</v>
      </c>
      <c r="E14" s="52" t="s">
        <v>66</v>
      </c>
      <c r="F14" s="54">
        <v>107</v>
      </c>
      <c r="G14" s="55">
        <v>106.63663350126203</v>
      </c>
      <c r="H14" s="55">
        <f>G14*0.04</f>
        <v>4.2654653400504809</v>
      </c>
      <c r="I14" s="52"/>
      <c r="J14" s="56">
        <f>((F14-G14)/G14)*100</f>
        <v>0.34075203502525631</v>
      </c>
      <c r="K14" s="94">
        <f>(F14-G14)/(G14*0.04)</f>
        <v>8.5188008756314076E-2</v>
      </c>
      <c r="L14" s="36"/>
      <c r="M14" s="50" t="s">
        <v>22</v>
      </c>
      <c r="N14" s="80" t="s">
        <v>13</v>
      </c>
      <c r="O14" s="53">
        <v>1</v>
      </c>
      <c r="P14" s="53" t="s">
        <v>65</v>
      </c>
      <c r="Q14" s="52" t="s">
        <v>66</v>
      </c>
      <c r="R14" s="54"/>
      <c r="S14" s="55"/>
      <c r="T14" s="52"/>
      <c r="U14" s="52"/>
      <c r="V14" s="56"/>
      <c r="W14" s="58"/>
    </row>
    <row r="15" spans="1:23" x14ac:dyDescent="0.25">
      <c r="A15" s="50" t="s">
        <v>16</v>
      </c>
      <c r="B15" s="80" t="s">
        <v>62</v>
      </c>
      <c r="C15" s="53">
        <v>2</v>
      </c>
      <c r="D15" s="53" t="s">
        <v>63</v>
      </c>
      <c r="E15" s="52" t="s">
        <v>64</v>
      </c>
      <c r="F15" s="54">
        <v>125.3</v>
      </c>
      <c r="G15" s="55">
        <v>125</v>
      </c>
      <c r="H15" s="55">
        <f>1</f>
        <v>1</v>
      </c>
      <c r="I15" s="52"/>
      <c r="J15" s="71">
        <f>F15-G15</f>
        <v>0.29999999999999716</v>
      </c>
      <c r="K15" s="94">
        <f>(F15-G15)/1</f>
        <v>0.29999999999999716</v>
      </c>
      <c r="L15" s="36"/>
      <c r="M15" s="50" t="s">
        <v>16</v>
      </c>
      <c r="N15" s="80" t="s">
        <v>62</v>
      </c>
      <c r="O15" s="53">
        <v>2</v>
      </c>
      <c r="P15" s="53" t="s">
        <v>63</v>
      </c>
      <c r="Q15" s="52" t="s">
        <v>64</v>
      </c>
      <c r="R15" s="54"/>
      <c r="S15" s="55"/>
      <c r="T15" s="52"/>
      <c r="U15" s="52"/>
      <c r="V15" s="56"/>
      <c r="W15" s="58"/>
    </row>
    <row r="16" spans="1:23" x14ac:dyDescent="0.25">
      <c r="A16" s="50" t="s">
        <v>12</v>
      </c>
      <c r="B16" s="80" t="s">
        <v>13</v>
      </c>
      <c r="C16" s="53">
        <v>3</v>
      </c>
      <c r="D16" s="53" t="s">
        <v>61</v>
      </c>
      <c r="E16" s="52" t="s">
        <v>56</v>
      </c>
      <c r="F16" s="54">
        <v>6.67</v>
      </c>
      <c r="G16" s="55">
        <v>6.5810681062400436</v>
      </c>
      <c r="H16" s="55">
        <f>((12.5-0.53*G16)/200)*G16</f>
        <v>0.29654404447973243</v>
      </c>
      <c r="I16" s="52"/>
      <c r="J16" s="56">
        <f t="shared" ref="J16:J38" si="0">((F16-G16)/G16)*100</f>
        <v>1.3513291812864363</v>
      </c>
      <c r="K16" s="94">
        <f>(F16-G16)/((12.5-0.53*G16)/2/100*G16)</f>
        <v>0.29989438471435731</v>
      </c>
      <c r="L16" s="37"/>
      <c r="M16" s="50" t="s">
        <v>12</v>
      </c>
      <c r="N16" s="80" t="s">
        <v>13</v>
      </c>
      <c r="O16" s="53">
        <v>3</v>
      </c>
      <c r="P16" s="53" t="s">
        <v>61</v>
      </c>
      <c r="Q16" s="52" t="s">
        <v>56</v>
      </c>
      <c r="R16" s="54"/>
      <c r="S16" s="55"/>
      <c r="T16" s="52"/>
      <c r="U16" s="52"/>
      <c r="V16" s="56"/>
      <c r="W16" s="58"/>
    </row>
    <row r="17" spans="1:23" x14ac:dyDescent="0.25">
      <c r="A17" s="50" t="s">
        <v>27</v>
      </c>
      <c r="B17" s="80" t="s">
        <v>13</v>
      </c>
      <c r="C17" s="53">
        <v>4</v>
      </c>
      <c r="D17" s="53" t="s">
        <v>60</v>
      </c>
      <c r="E17" s="52" t="s">
        <v>56</v>
      </c>
      <c r="F17" s="54">
        <v>6.27</v>
      </c>
      <c r="G17" s="55">
        <v>6.3121592249416718</v>
      </c>
      <c r="H17" s="55">
        <f>((12.5-0.53*G17)/200)*G17</f>
        <v>0.28892506324416145</v>
      </c>
      <c r="I17" s="52"/>
      <c r="J17" s="56">
        <f t="shared" si="0"/>
        <v>-0.66790496626076179</v>
      </c>
      <c r="K17" s="94">
        <f t="shared" ref="K17:K19" si="1">(F17-G17)/((12.5-0.53*G17)/2/100*G17)</f>
        <v>-0.14591750701130696</v>
      </c>
      <c r="L17" s="37"/>
      <c r="M17" s="50" t="s">
        <v>27</v>
      </c>
      <c r="N17" s="80" t="s">
        <v>13</v>
      </c>
      <c r="O17" s="53">
        <v>4</v>
      </c>
      <c r="P17" s="53" t="s">
        <v>60</v>
      </c>
      <c r="Q17" s="52" t="s">
        <v>56</v>
      </c>
      <c r="R17" s="54"/>
      <c r="S17" s="55"/>
      <c r="T17" s="52"/>
      <c r="U17" s="52"/>
      <c r="V17" s="56"/>
      <c r="W17" s="58"/>
    </row>
    <row r="18" spans="1:23" x14ac:dyDescent="0.25">
      <c r="A18" s="50" t="s">
        <v>25</v>
      </c>
      <c r="B18" s="80" t="s">
        <v>13</v>
      </c>
      <c r="C18" s="53">
        <v>6</v>
      </c>
      <c r="D18" s="53" t="s">
        <v>58</v>
      </c>
      <c r="E18" s="52" t="s">
        <v>56</v>
      </c>
      <c r="F18" s="54">
        <v>14.6</v>
      </c>
      <c r="G18" s="55">
        <v>14.379210090290201</v>
      </c>
      <c r="H18" s="55">
        <f>((12.5-0.53*G18)/200)*G18</f>
        <v>0.3507821711682732</v>
      </c>
      <c r="I18" s="52"/>
      <c r="J18" s="56">
        <f t="shared" si="0"/>
        <v>1.5354801016426554</v>
      </c>
      <c r="K18" s="94">
        <f t="shared" si="1"/>
        <v>0.62942169772899925</v>
      </c>
      <c r="L18" s="37"/>
      <c r="M18" s="50" t="s">
        <v>25</v>
      </c>
      <c r="N18" s="80" t="s">
        <v>13</v>
      </c>
      <c r="O18" s="53">
        <v>6</v>
      </c>
      <c r="P18" s="53" t="s">
        <v>58</v>
      </c>
      <c r="Q18" s="52" t="s">
        <v>56</v>
      </c>
      <c r="R18" s="54"/>
      <c r="S18" s="55"/>
      <c r="T18" s="52"/>
      <c r="U18" s="52"/>
      <c r="V18" s="56"/>
      <c r="W18" s="58"/>
    </row>
    <row r="19" spans="1:23" x14ac:dyDescent="0.25">
      <c r="A19" s="50" t="s">
        <v>20</v>
      </c>
      <c r="B19" s="80" t="s">
        <v>13</v>
      </c>
      <c r="C19" s="53">
        <v>7</v>
      </c>
      <c r="D19" s="53" t="s">
        <v>57</v>
      </c>
      <c r="E19" s="52" t="s">
        <v>56</v>
      </c>
      <c r="F19" s="54">
        <v>14</v>
      </c>
      <c r="G19" s="55">
        <v>13.76802452242104</v>
      </c>
      <c r="H19" s="55">
        <f>((12.5-0.53*G19)/200)*G19</f>
        <v>0.35817150963884908</v>
      </c>
      <c r="I19" s="52"/>
      <c r="J19" s="56">
        <f t="shared" si="0"/>
        <v>1.6848857089206286</v>
      </c>
      <c r="K19" s="94">
        <f t="shared" si="1"/>
        <v>0.64766591238053772</v>
      </c>
      <c r="L19" s="37"/>
      <c r="M19" s="50" t="s">
        <v>20</v>
      </c>
      <c r="N19" s="80" t="s">
        <v>13</v>
      </c>
      <c r="O19" s="53">
        <v>7</v>
      </c>
      <c r="P19" s="53" t="s">
        <v>57</v>
      </c>
      <c r="Q19" s="52" t="s">
        <v>56</v>
      </c>
      <c r="R19" s="54"/>
      <c r="S19" s="55"/>
      <c r="T19" s="52"/>
      <c r="U19" s="52"/>
      <c r="V19" s="56"/>
      <c r="W19" s="58"/>
    </row>
    <row r="20" spans="1:23" x14ac:dyDescent="0.25">
      <c r="A20" s="50" t="s">
        <v>17</v>
      </c>
      <c r="B20" s="80" t="s">
        <v>13</v>
      </c>
      <c r="C20" s="53">
        <v>9</v>
      </c>
      <c r="D20" s="53" t="s">
        <v>53</v>
      </c>
      <c r="E20" s="52" t="s">
        <v>54</v>
      </c>
      <c r="F20" s="54">
        <v>8.85</v>
      </c>
      <c r="G20" s="55">
        <v>8.5179431595841457</v>
      </c>
      <c r="H20" s="55">
        <f>G20*0.075</f>
        <v>0.63884573696881086</v>
      </c>
      <c r="I20" s="52"/>
      <c r="J20" s="56">
        <f t="shared" si="0"/>
        <v>3.8983218623880234</v>
      </c>
      <c r="K20" s="94">
        <f>(F20-G20)/(G20*0.075)</f>
        <v>0.51977624831840319</v>
      </c>
      <c r="L20" s="37"/>
      <c r="M20" s="50" t="s">
        <v>17</v>
      </c>
      <c r="N20" s="80" t="s">
        <v>13</v>
      </c>
      <c r="O20" s="53">
        <v>9</v>
      </c>
      <c r="P20" s="53" t="s">
        <v>53</v>
      </c>
      <c r="Q20" s="52" t="s">
        <v>54</v>
      </c>
      <c r="R20" s="54"/>
      <c r="S20" s="55"/>
      <c r="T20" s="52"/>
      <c r="U20" s="52"/>
      <c r="V20" s="56"/>
      <c r="W20" s="58"/>
    </row>
    <row r="21" spans="1:23" x14ac:dyDescent="0.25">
      <c r="A21" s="17" t="s">
        <v>52</v>
      </c>
      <c r="B21" s="79" t="s">
        <v>44</v>
      </c>
      <c r="C21" s="20">
        <v>10</v>
      </c>
      <c r="D21" s="20" t="s">
        <v>45</v>
      </c>
      <c r="E21" s="19" t="s">
        <v>46</v>
      </c>
      <c r="F21" s="48">
        <v>6.75</v>
      </c>
      <c r="G21" s="48">
        <v>6.7435036858378243</v>
      </c>
      <c r="H21" s="35">
        <f t="shared" ref="H21:H23" si="2">G21*0.075</f>
        <v>0.50576277643783685</v>
      </c>
      <c r="I21" s="19"/>
      <c r="J21" s="39">
        <f t="shared" ref="J21:J23" si="3">((F21-G21)/G21)*100</f>
        <v>9.6334405152305513E-2</v>
      </c>
      <c r="K21" s="94">
        <f>(F21-G21)/(G21*0.075)</f>
        <v>1.2844587353640734E-2</v>
      </c>
      <c r="L21" s="37"/>
      <c r="M21" s="17" t="s">
        <v>52</v>
      </c>
      <c r="N21" s="18" t="s">
        <v>44</v>
      </c>
      <c r="O21" s="19">
        <v>10</v>
      </c>
      <c r="P21" s="20" t="s">
        <v>45</v>
      </c>
      <c r="Q21" s="19" t="s">
        <v>46</v>
      </c>
      <c r="R21" s="35"/>
      <c r="S21" s="35"/>
      <c r="T21" s="19"/>
      <c r="U21" s="19"/>
      <c r="V21" s="39"/>
      <c r="W21" s="26"/>
    </row>
    <row r="22" spans="1:23" x14ac:dyDescent="0.25">
      <c r="A22" s="17" t="s">
        <v>51</v>
      </c>
      <c r="B22" s="79" t="s">
        <v>44</v>
      </c>
      <c r="C22" s="20">
        <v>11</v>
      </c>
      <c r="D22" s="20" t="s">
        <v>45</v>
      </c>
      <c r="E22" s="19" t="s">
        <v>46</v>
      </c>
      <c r="F22" s="48">
        <v>14.11</v>
      </c>
      <c r="G22" s="48">
        <v>14.107304185391628</v>
      </c>
      <c r="H22" s="35">
        <f t="shared" si="2"/>
        <v>1.0580478139043721</v>
      </c>
      <c r="I22" s="61"/>
      <c r="J22" s="39">
        <f t="shared" si="3"/>
        <v>1.9109353374280109E-2</v>
      </c>
      <c r="K22" s="94">
        <f t="shared" ref="K22:K23" si="4">(F22-G22)/(G22*0.075)</f>
        <v>2.547913783237348E-3</v>
      </c>
      <c r="L22" s="37"/>
      <c r="M22" s="17" t="s">
        <v>51</v>
      </c>
      <c r="N22" s="18" t="s">
        <v>44</v>
      </c>
      <c r="O22" s="19">
        <v>11</v>
      </c>
      <c r="P22" s="20" t="s">
        <v>45</v>
      </c>
      <c r="Q22" s="19" t="s">
        <v>46</v>
      </c>
      <c r="R22" s="35"/>
      <c r="S22" s="35"/>
      <c r="T22" s="19"/>
      <c r="U22" s="19"/>
      <c r="V22" s="39"/>
      <c r="W22" s="26"/>
    </row>
    <row r="23" spans="1:23" x14ac:dyDescent="0.25">
      <c r="A23" s="17" t="s">
        <v>50</v>
      </c>
      <c r="B23" s="79" t="s">
        <v>44</v>
      </c>
      <c r="C23" s="20">
        <v>12</v>
      </c>
      <c r="D23" s="20" t="s">
        <v>45</v>
      </c>
      <c r="E23" s="19" t="s">
        <v>46</v>
      </c>
      <c r="F23" s="48">
        <v>20.54</v>
      </c>
      <c r="G23" s="48">
        <v>19.450772081531809</v>
      </c>
      <c r="H23" s="35">
        <f t="shared" si="2"/>
        <v>1.4588079061148858</v>
      </c>
      <c r="I23" s="61"/>
      <c r="J23" s="39">
        <f t="shared" si="3"/>
        <v>5.5999212468403439</v>
      </c>
      <c r="K23" s="94">
        <f t="shared" si="4"/>
        <v>0.74665616624537923</v>
      </c>
      <c r="M23" s="17" t="s">
        <v>50</v>
      </c>
      <c r="N23" s="18" t="s">
        <v>44</v>
      </c>
      <c r="O23" s="19">
        <v>12</v>
      </c>
      <c r="P23" s="20" t="s">
        <v>45</v>
      </c>
      <c r="Q23" s="19" t="s">
        <v>46</v>
      </c>
      <c r="R23" s="35"/>
      <c r="S23" s="35"/>
      <c r="T23" s="19"/>
      <c r="U23" s="19"/>
      <c r="V23" s="39"/>
      <c r="W23" s="26"/>
    </row>
    <row r="24" spans="1:23" x14ac:dyDescent="0.25">
      <c r="A24" s="17" t="s">
        <v>72</v>
      </c>
      <c r="B24" s="79" t="s">
        <v>44</v>
      </c>
      <c r="C24" s="20">
        <v>13</v>
      </c>
      <c r="D24" s="20" t="s">
        <v>45</v>
      </c>
      <c r="E24" s="19" t="s">
        <v>46</v>
      </c>
      <c r="F24" s="48" t="s">
        <v>82</v>
      </c>
      <c r="G24" s="35">
        <v>0</v>
      </c>
      <c r="H24" s="35"/>
      <c r="I24" s="61"/>
      <c r="J24" s="39"/>
      <c r="K24" s="94"/>
      <c r="M24" s="17" t="s">
        <v>72</v>
      </c>
      <c r="N24" s="18" t="s">
        <v>44</v>
      </c>
      <c r="O24" s="19">
        <v>13</v>
      </c>
      <c r="P24" s="20" t="s">
        <v>45</v>
      </c>
      <c r="Q24" s="19" t="s">
        <v>46</v>
      </c>
      <c r="R24" s="35"/>
      <c r="S24" s="35"/>
      <c r="T24" s="19"/>
      <c r="U24" s="19"/>
      <c r="V24" s="39"/>
      <c r="W24" s="26"/>
    </row>
    <row r="25" spans="1:23" x14ac:dyDescent="0.25">
      <c r="A25" s="17" t="s">
        <v>73</v>
      </c>
      <c r="B25" s="79" t="s">
        <v>44</v>
      </c>
      <c r="C25" s="20">
        <v>14</v>
      </c>
      <c r="D25" s="20" t="s">
        <v>45</v>
      </c>
      <c r="E25" s="19" t="s">
        <v>46</v>
      </c>
      <c r="F25" s="48" t="s">
        <v>82</v>
      </c>
      <c r="G25" s="35">
        <v>0</v>
      </c>
      <c r="H25" s="35"/>
      <c r="I25" s="61"/>
      <c r="J25" s="39"/>
      <c r="K25" s="94"/>
      <c r="M25" s="17" t="s">
        <v>73</v>
      </c>
      <c r="N25" s="18" t="s">
        <v>44</v>
      </c>
      <c r="O25" s="19">
        <v>14</v>
      </c>
      <c r="P25" s="20" t="s">
        <v>45</v>
      </c>
      <c r="Q25" s="19" t="s">
        <v>46</v>
      </c>
      <c r="R25" s="35"/>
      <c r="S25" s="35"/>
      <c r="T25" s="19"/>
      <c r="U25" s="19"/>
      <c r="V25" s="39"/>
      <c r="W25" s="26"/>
    </row>
    <row r="26" spans="1:23" x14ac:dyDescent="0.25">
      <c r="A26" s="17" t="s">
        <v>87</v>
      </c>
      <c r="B26" s="79" t="s">
        <v>44</v>
      </c>
      <c r="C26" s="20">
        <v>15</v>
      </c>
      <c r="D26" s="20" t="s">
        <v>45</v>
      </c>
      <c r="E26" s="19" t="s">
        <v>46</v>
      </c>
      <c r="F26" s="48">
        <v>6.47</v>
      </c>
      <c r="G26" s="35">
        <v>6.5182195983376738</v>
      </c>
      <c r="H26" s="35">
        <f>G26*0.05</f>
        <v>0.32591097991688373</v>
      </c>
      <c r="I26" s="61"/>
      <c r="J26" s="39">
        <f t="shared" ref="J26:J28" si="5">((F26-G26)/G26)*100</f>
        <v>-0.73976639802027255</v>
      </c>
      <c r="K26" s="94">
        <f>(F26-G26)/(G26*0.05)</f>
        <v>-0.14795327960405449</v>
      </c>
      <c r="M26" s="17" t="s">
        <v>49</v>
      </c>
      <c r="N26" s="18" t="s">
        <v>44</v>
      </c>
      <c r="O26" s="19">
        <v>20</v>
      </c>
      <c r="P26" s="20" t="s">
        <v>45</v>
      </c>
      <c r="Q26" s="19" t="s">
        <v>46</v>
      </c>
      <c r="R26" s="35"/>
      <c r="S26" s="35"/>
      <c r="T26" s="19"/>
      <c r="U26" s="19"/>
      <c r="V26" s="39"/>
      <c r="W26" s="26"/>
    </row>
    <row r="27" spans="1:23" x14ac:dyDescent="0.25">
      <c r="A27" s="17" t="s">
        <v>83</v>
      </c>
      <c r="B27" s="79" t="s">
        <v>44</v>
      </c>
      <c r="C27" s="20">
        <v>16</v>
      </c>
      <c r="D27" s="20" t="s">
        <v>45</v>
      </c>
      <c r="E27" s="19" t="s">
        <v>46</v>
      </c>
      <c r="F27" s="48">
        <v>14.57</v>
      </c>
      <c r="G27" s="35">
        <v>14.513377973244053</v>
      </c>
      <c r="H27" s="35">
        <f t="shared" ref="H27:H28" si="6">G27*0.05</f>
        <v>0.72566889866220263</v>
      </c>
      <c r="I27" s="61"/>
      <c r="J27" s="39">
        <f t="shared" si="5"/>
        <v>0.39013678869476442</v>
      </c>
      <c r="K27" s="94">
        <f t="shared" ref="K27:K28" si="7">(F27-G27)/(G27*0.05)</f>
        <v>7.8027357738952877E-2</v>
      </c>
      <c r="M27" s="17" t="s">
        <v>48</v>
      </c>
      <c r="N27" s="18" t="s">
        <v>44</v>
      </c>
      <c r="O27" s="19">
        <v>21</v>
      </c>
      <c r="P27" s="20" t="s">
        <v>45</v>
      </c>
      <c r="Q27" s="19" t="s">
        <v>46</v>
      </c>
      <c r="R27" s="35"/>
      <c r="S27" s="35"/>
      <c r="T27" s="19"/>
      <c r="U27" s="19"/>
      <c r="V27" s="39"/>
      <c r="W27" s="26"/>
    </row>
    <row r="28" spans="1:23" x14ac:dyDescent="0.25">
      <c r="A28" s="17" t="s">
        <v>84</v>
      </c>
      <c r="B28" s="79" t="s">
        <v>44</v>
      </c>
      <c r="C28" s="20">
        <v>17</v>
      </c>
      <c r="D28" s="20" t="s">
        <v>45</v>
      </c>
      <c r="E28" s="19" t="s">
        <v>46</v>
      </c>
      <c r="F28" s="48">
        <v>20.86</v>
      </c>
      <c r="G28" s="35">
        <v>19.506907065894097</v>
      </c>
      <c r="H28" s="35">
        <f t="shared" si="6"/>
        <v>0.97534535329470495</v>
      </c>
      <c r="I28" s="61"/>
      <c r="J28" s="39">
        <f t="shared" si="5"/>
        <v>6.9364811629807361</v>
      </c>
      <c r="K28" s="94">
        <f t="shared" si="7"/>
        <v>1.3872962325961469</v>
      </c>
      <c r="M28" s="17" t="s">
        <v>47</v>
      </c>
      <c r="N28" s="18" t="s">
        <v>44</v>
      </c>
      <c r="O28" s="19">
        <v>22</v>
      </c>
      <c r="P28" s="20" t="s">
        <v>45</v>
      </c>
      <c r="Q28" s="19" t="s">
        <v>46</v>
      </c>
      <c r="R28" s="35"/>
      <c r="S28" s="35"/>
      <c r="T28" s="19"/>
      <c r="U28" s="19"/>
      <c r="V28" s="39"/>
      <c r="W28" s="26"/>
    </row>
    <row r="29" spans="1:23" x14ac:dyDescent="0.25">
      <c r="A29" s="17" t="s">
        <v>85</v>
      </c>
      <c r="B29" s="79" t="s">
        <v>44</v>
      </c>
      <c r="C29" s="20">
        <v>18</v>
      </c>
      <c r="D29" s="20" t="s">
        <v>45</v>
      </c>
      <c r="E29" s="19" t="s">
        <v>46</v>
      </c>
      <c r="F29" s="48" t="s">
        <v>82</v>
      </c>
      <c r="G29" s="35">
        <v>0</v>
      </c>
      <c r="H29" s="35"/>
      <c r="I29" s="61"/>
      <c r="J29" s="39"/>
      <c r="K29" s="94"/>
      <c r="M29" s="17" t="s">
        <v>74</v>
      </c>
      <c r="N29" s="18" t="s">
        <v>44</v>
      </c>
      <c r="O29" s="19">
        <v>23</v>
      </c>
      <c r="P29" s="20" t="s">
        <v>45</v>
      </c>
      <c r="Q29" s="19" t="s">
        <v>46</v>
      </c>
      <c r="R29" s="35"/>
      <c r="S29" s="35"/>
      <c r="T29" s="19"/>
      <c r="U29" s="19"/>
      <c r="V29" s="39"/>
      <c r="W29" s="26"/>
    </row>
    <row r="30" spans="1:23" x14ac:dyDescent="0.25">
      <c r="A30" s="17" t="s">
        <v>86</v>
      </c>
      <c r="B30" s="79" t="s">
        <v>44</v>
      </c>
      <c r="C30" s="20">
        <v>19</v>
      </c>
      <c r="D30" s="20" t="s">
        <v>45</v>
      </c>
      <c r="E30" s="19" t="s">
        <v>46</v>
      </c>
      <c r="F30" s="48" t="s">
        <v>82</v>
      </c>
      <c r="G30" s="35">
        <v>0</v>
      </c>
      <c r="H30" s="35"/>
      <c r="I30" s="61"/>
      <c r="J30" s="39"/>
      <c r="K30" s="94"/>
      <c r="M30" s="17" t="s">
        <v>75</v>
      </c>
      <c r="N30" s="18" t="s">
        <v>44</v>
      </c>
      <c r="O30" s="19">
        <v>24</v>
      </c>
      <c r="P30" s="20" t="s">
        <v>45</v>
      </c>
      <c r="Q30" s="19" t="s">
        <v>46</v>
      </c>
      <c r="R30" s="35"/>
      <c r="S30" s="35"/>
      <c r="T30" s="19"/>
      <c r="U30" s="19"/>
      <c r="V30" s="39"/>
      <c r="W30" s="26"/>
    </row>
    <row r="31" spans="1:23" x14ac:dyDescent="0.25">
      <c r="A31" s="17" t="s">
        <v>49</v>
      </c>
      <c r="B31" s="79" t="s">
        <v>44</v>
      </c>
      <c r="C31" s="20">
        <v>20</v>
      </c>
      <c r="D31" s="20" t="s">
        <v>45</v>
      </c>
      <c r="E31" s="19" t="s">
        <v>46</v>
      </c>
      <c r="F31" s="48">
        <v>92.76</v>
      </c>
      <c r="G31" s="48">
        <v>92.76390575614235</v>
      </c>
      <c r="H31" s="35">
        <f t="shared" ref="H31:H33" si="8">G31*0.075</f>
        <v>6.9572929317106764</v>
      </c>
      <c r="I31" s="19"/>
      <c r="J31" s="39">
        <f t="shared" si="0"/>
        <v>-4.2104265775658829E-3</v>
      </c>
      <c r="K31" s="94">
        <f>(F31-G31)/H31</f>
        <v>-5.6139021034211768E-4</v>
      </c>
      <c r="L31" s="37"/>
      <c r="M31" s="17" t="s">
        <v>52</v>
      </c>
      <c r="N31" s="18" t="s">
        <v>44</v>
      </c>
      <c r="O31" s="19">
        <v>10</v>
      </c>
      <c r="P31" s="20" t="s">
        <v>45</v>
      </c>
      <c r="Q31" s="19" t="s">
        <v>46</v>
      </c>
      <c r="R31" s="35"/>
      <c r="S31" s="35"/>
      <c r="T31" s="19"/>
      <c r="U31" s="19"/>
      <c r="V31" s="39"/>
      <c r="W31" s="26"/>
    </row>
    <row r="32" spans="1:23" x14ac:dyDescent="0.25">
      <c r="A32" s="17" t="s">
        <v>48</v>
      </c>
      <c r="B32" s="79" t="s">
        <v>44</v>
      </c>
      <c r="C32" s="20">
        <v>21</v>
      </c>
      <c r="D32" s="20" t="s">
        <v>45</v>
      </c>
      <c r="E32" s="19" t="s">
        <v>46</v>
      </c>
      <c r="F32" s="48">
        <v>119</v>
      </c>
      <c r="G32" s="48">
        <v>118.96273915011835</v>
      </c>
      <c r="H32" s="35">
        <f t="shared" si="8"/>
        <v>8.9222054362588761</v>
      </c>
      <c r="I32" s="61"/>
      <c r="J32" s="39">
        <f t="shared" si="0"/>
        <v>3.132144581391013E-2</v>
      </c>
      <c r="K32" s="94">
        <f t="shared" ref="K32:K33" si="9">(F32-G32)/H32</f>
        <v>4.1761927751880175E-3</v>
      </c>
      <c r="L32" s="37"/>
      <c r="M32" s="17" t="s">
        <v>51</v>
      </c>
      <c r="N32" s="18" t="s">
        <v>44</v>
      </c>
      <c r="O32" s="19">
        <v>11</v>
      </c>
      <c r="P32" s="20" t="s">
        <v>45</v>
      </c>
      <c r="Q32" s="19" t="s">
        <v>46</v>
      </c>
      <c r="R32" s="35"/>
      <c r="S32" s="35"/>
      <c r="T32" s="19"/>
      <c r="U32" s="19"/>
      <c r="V32" s="39"/>
      <c r="W32" s="26"/>
    </row>
    <row r="33" spans="1:23" x14ac:dyDescent="0.25">
      <c r="A33" s="17" t="s">
        <v>47</v>
      </c>
      <c r="B33" s="79" t="s">
        <v>44</v>
      </c>
      <c r="C33" s="20">
        <v>22</v>
      </c>
      <c r="D33" s="20" t="s">
        <v>45</v>
      </c>
      <c r="E33" s="19" t="s">
        <v>46</v>
      </c>
      <c r="F33" s="48">
        <v>197.6</v>
      </c>
      <c r="G33" s="48">
        <v>192.73430090326534</v>
      </c>
      <c r="H33" s="35">
        <f t="shared" si="8"/>
        <v>14.455072567744899</v>
      </c>
      <c r="I33" s="61"/>
      <c r="J33" s="39">
        <f t="shared" si="0"/>
        <v>2.5245631285822792</v>
      </c>
      <c r="K33" s="94">
        <f t="shared" si="9"/>
        <v>0.33660841714430384</v>
      </c>
      <c r="M33" s="17" t="s">
        <v>50</v>
      </c>
      <c r="N33" s="18" t="s">
        <v>44</v>
      </c>
      <c r="O33" s="19">
        <v>12</v>
      </c>
      <c r="P33" s="20" t="s">
        <v>45</v>
      </c>
      <c r="Q33" s="19" t="s">
        <v>46</v>
      </c>
      <c r="R33" s="35"/>
      <c r="S33" s="35"/>
      <c r="T33" s="19"/>
      <c r="U33" s="19"/>
      <c r="V33" s="39"/>
      <c r="W33" s="26"/>
    </row>
    <row r="34" spans="1:23" x14ac:dyDescent="0.25">
      <c r="A34" s="17" t="s">
        <v>74</v>
      </c>
      <c r="B34" s="79" t="s">
        <v>44</v>
      </c>
      <c r="C34" s="20">
        <v>23</v>
      </c>
      <c r="D34" s="20" t="s">
        <v>45</v>
      </c>
      <c r="E34" s="19" t="s">
        <v>46</v>
      </c>
      <c r="F34" s="48" t="s">
        <v>82</v>
      </c>
      <c r="G34" s="35">
        <v>0</v>
      </c>
      <c r="H34" s="35"/>
      <c r="I34" s="61"/>
      <c r="J34" s="39"/>
      <c r="K34" s="57"/>
      <c r="M34" s="17" t="s">
        <v>72</v>
      </c>
      <c r="N34" s="18" t="s">
        <v>44</v>
      </c>
      <c r="O34" s="19">
        <v>13</v>
      </c>
      <c r="P34" s="20" t="s">
        <v>45</v>
      </c>
      <c r="Q34" s="19" t="s">
        <v>46</v>
      </c>
      <c r="R34" s="35"/>
      <c r="S34" s="35"/>
      <c r="T34" s="19"/>
      <c r="U34" s="19"/>
      <c r="V34" s="39"/>
      <c r="W34" s="26"/>
    </row>
    <row r="35" spans="1:23" x14ac:dyDescent="0.25">
      <c r="A35" s="17" t="s">
        <v>75</v>
      </c>
      <c r="B35" s="79" t="s">
        <v>44</v>
      </c>
      <c r="C35" s="20">
        <v>24</v>
      </c>
      <c r="D35" s="20" t="s">
        <v>45</v>
      </c>
      <c r="E35" s="19" t="s">
        <v>46</v>
      </c>
      <c r="F35" s="48" t="s">
        <v>82</v>
      </c>
      <c r="G35" s="35">
        <v>0</v>
      </c>
      <c r="H35" s="35"/>
      <c r="I35" s="61"/>
      <c r="J35" s="39"/>
      <c r="K35" s="57"/>
      <c r="M35" s="17" t="s">
        <v>73</v>
      </c>
      <c r="N35" s="18" t="s">
        <v>44</v>
      </c>
      <c r="O35" s="19">
        <v>14</v>
      </c>
      <c r="P35" s="20" t="s">
        <v>45</v>
      </c>
      <c r="Q35" s="19" t="s">
        <v>46</v>
      </c>
      <c r="R35" s="35"/>
      <c r="S35" s="35"/>
      <c r="T35" s="19"/>
      <c r="U35" s="19"/>
      <c r="V35" s="39"/>
      <c r="W35" s="26"/>
    </row>
    <row r="36" spans="1:23" x14ac:dyDescent="0.25">
      <c r="A36" s="17" t="s">
        <v>88</v>
      </c>
      <c r="B36" s="79" t="s">
        <v>44</v>
      </c>
      <c r="C36" s="20">
        <v>25</v>
      </c>
      <c r="D36" s="20" t="s">
        <v>45</v>
      </c>
      <c r="E36" s="19" t="s">
        <v>46</v>
      </c>
      <c r="F36" s="48">
        <v>92.57</v>
      </c>
      <c r="G36" s="35">
        <v>92.518368684262668</v>
      </c>
      <c r="H36" s="35">
        <f>G36*0.05</f>
        <v>4.6259184342131334</v>
      </c>
      <c r="I36" s="61"/>
      <c r="J36" s="39">
        <f t="shared" si="0"/>
        <v>5.5806556548275127E-2</v>
      </c>
      <c r="K36" s="94">
        <f>(F36-G36)/H36</f>
        <v>1.1161311309655026E-2</v>
      </c>
      <c r="M36" s="17" t="s">
        <v>49</v>
      </c>
      <c r="N36" s="18" t="s">
        <v>44</v>
      </c>
      <c r="O36" s="19">
        <v>20</v>
      </c>
      <c r="P36" s="20" t="s">
        <v>45</v>
      </c>
      <c r="Q36" s="19" t="s">
        <v>46</v>
      </c>
      <c r="R36" s="35"/>
      <c r="S36" s="35"/>
      <c r="T36" s="19"/>
      <c r="U36" s="19"/>
      <c r="V36" s="39"/>
      <c r="W36" s="26"/>
    </row>
    <row r="37" spans="1:23" x14ac:dyDescent="0.25">
      <c r="A37" s="17" t="s">
        <v>89</v>
      </c>
      <c r="B37" s="79" t="s">
        <v>44</v>
      </c>
      <c r="C37" s="20">
        <v>26</v>
      </c>
      <c r="D37" s="20" t="s">
        <v>45</v>
      </c>
      <c r="E37" s="19" t="s">
        <v>46</v>
      </c>
      <c r="F37" s="48">
        <v>118.5</v>
      </c>
      <c r="G37" s="35">
        <v>118.34105254970473</v>
      </c>
      <c r="H37" s="35">
        <f t="shared" ref="H37:H38" si="10">G37*0.05</f>
        <v>5.9170526274852371</v>
      </c>
      <c r="I37" s="61"/>
      <c r="J37" s="39">
        <f t="shared" si="0"/>
        <v>0.13431302736513404</v>
      </c>
      <c r="K37" s="94">
        <f t="shared" ref="K37:K38" si="11">(F37-G37)/H37</f>
        <v>2.6862605473026806E-2</v>
      </c>
      <c r="M37" s="17" t="s">
        <v>48</v>
      </c>
      <c r="N37" s="18" t="s">
        <v>44</v>
      </c>
      <c r="O37" s="19">
        <v>21</v>
      </c>
      <c r="P37" s="20" t="s">
        <v>45</v>
      </c>
      <c r="Q37" s="19" t="s">
        <v>46</v>
      </c>
      <c r="R37" s="35"/>
      <c r="S37" s="35"/>
      <c r="T37" s="19"/>
      <c r="U37" s="19"/>
      <c r="V37" s="39"/>
      <c r="W37" s="26"/>
    </row>
    <row r="38" spans="1:23" x14ac:dyDescent="0.25">
      <c r="A38" s="17" t="s">
        <v>90</v>
      </c>
      <c r="B38" s="79" t="s">
        <v>44</v>
      </c>
      <c r="C38" s="20">
        <v>27</v>
      </c>
      <c r="D38" s="20" t="s">
        <v>45</v>
      </c>
      <c r="E38" s="19" t="s">
        <v>46</v>
      </c>
      <c r="F38" s="48">
        <v>199.3</v>
      </c>
      <c r="G38" s="35">
        <v>191.87221218594047</v>
      </c>
      <c r="H38" s="35">
        <f t="shared" si="10"/>
        <v>9.5936106092970235</v>
      </c>
      <c r="I38" s="61"/>
      <c r="J38" s="39">
        <f t="shared" si="0"/>
        <v>3.8712160189519182</v>
      </c>
      <c r="K38" s="94">
        <f t="shared" si="11"/>
        <v>0.77424320379038369</v>
      </c>
      <c r="M38" s="17" t="s">
        <v>47</v>
      </c>
      <c r="N38" s="18" t="s">
        <v>44</v>
      </c>
      <c r="O38" s="19">
        <v>22</v>
      </c>
      <c r="P38" s="20" t="s">
        <v>45</v>
      </c>
      <c r="Q38" s="19" t="s">
        <v>46</v>
      </c>
      <c r="R38" s="35"/>
      <c r="S38" s="35"/>
      <c r="T38" s="19"/>
      <c r="U38" s="19"/>
      <c r="V38" s="39"/>
      <c r="W38" s="26"/>
    </row>
    <row r="39" spans="1:23" x14ac:dyDescent="0.25">
      <c r="A39" s="17" t="s">
        <v>91</v>
      </c>
      <c r="B39" s="79" t="s">
        <v>44</v>
      </c>
      <c r="C39" s="20">
        <v>28</v>
      </c>
      <c r="D39" s="20" t="s">
        <v>45</v>
      </c>
      <c r="E39" s="19" t="s">
        <v>46</v>
      </c>
      <c r="F39" s="48" t="s">
        <v>82</v>
      </c>
      <c r="G39" s="35">
        <v>0</v>
      </c>
      <c r="H39" s="35"/>
      <c r="I39" s="61"/>
      <c r="J39" s="39"/>
      <c r="K39" s="57"/>
      <c r="M39" s="17" t="s">
        <v>74</v>
      </c>
      <c r="N39" s="18" t="s">
        <v>44</v>
      </c>
      <c r="O39" s="19">
        <v>23</v>
      </c>
      <c r="P39" s="20" t="s">
        <v>45</v>
      </c>
      <c r="Q39" s="19" t="s">
        <v>46</v>
      </c>
      <c r="R39" s="35"/>
      <c r="S39" s="35"/>
      <c r="T39" s="19"/>
      <c r="U39" s="19"/>
      <c r="V39" s="39"/>
      <c r="W39" s="26"/>
    </row>
    <row r="40" spans="1:23" x14ac:dyDescent="0.25">
      <c r="A40" s="17" t="s">
        <v>92</v>
      </c>
      <c r="B40" s="79" t="s">
        <v>44</v>
      </c>
      <c r="C40" s="20">
        <v>29</v>
      </c>
      <c r="D40" s="20" t="s">
        <v>45</v>
      </c>
      <c r="E40" s="19" t="s">
        <v>46</v>
      </c>
      <c r="F40" s="48" t="s">
        <v>82</v>
      </c>
      <c r="G40" s="35">
        <v>0</v>
      </c>
      <c r="H40" s="35"/>
      <c r="I40" s="61"/>
      <c r="J40" s="39"/>
      <c r="K40" s="57"/>
      <c r="M40" s="17" t="s">
        <v>75</v>
      </c>
      <c r="N40" s="18" t="s">
        <v>44</v>
      </c>
      <c r="O40" s="19">
        <v>24</v>
      </c>
      <c r="P40" s="20" t="s">
        <v>45</v>
      </c>
      <c r="Q40" s="19" t="s">
        <v>46</v>
      </c>
      <c r="R40" s="35"/>
      <c r="S40" s="35"/>
      <c r="T40" s="19"/>
      <c r="U40" s="19"/>
      <c r="V40" s="39"/>
      <c r="W40" s="26"/>
    </row>
    <row r="41" spans="1:23" x14ac:dyDescent="0.25">
      <c r="A41" s="50" t="s">
        <v>43</v>
      </c>
      <c r="B41" s="80" t="s">
        <v>13</v>
      </c>
      <c r="C41" s="53">
        <v>30</v>
      </c>
      <c r="D41" s="53" t="s">
        <v>30</v>
      </c>
      <c r="E41" s="52" t="s">
        <v>31</v>
      </c>
      <c r="F41" s="49">
        <v>65.8</v>
      </c>
      <c r="G41" s="55">
        <v>61.56</v>
      </c>
      <c r="H41" s="55">
        <f>0.075*G41</f>
        <v>4.617</v>
      </c>
      <c r="I41" s="62">
        <v>4</v>
      </c>
      <c r="J41" s="62">
        <f>((F41-G41)/G41)*100</f>
        <v>6.8875893437296858</v>
      </c>
      <c r="K41" s="83">
        <f>(F41-G41)/H41</f>
        <v>0.91834524583062482</v>
      </c>
      <c r="M41" s="50" t="s">
        <v>43</v>
      </c>
      <c r="N41" s="51" t="s">
        <v>13</v>
      </c>
      <c r="O41" s="52">
        <v>30</v>
      </c>
      <c r="P41" s="53" t="s">
        <v>30</v>
      </c>
      <c r="Q41" s="52" t="s">
        <v>31</v>
      </c>
      <c r="R41" s="92">
        <f>ROUND(F41,1)</f>
        <v>65.8</v>
      </c>
      <c r="S41" s="55">
        <v>65.27</v>
      </c>
      <c r="T41" s="55">
        <v>1.5329999999999999</v>
      </c>
      <c r="U41" s="52">
        <v>1</v>
      </c>
      <c r="V41" s="61">
        <f>((R41-S41)/S41)*100</f>
        <v>0.81201164394055647</v>
      </c>
      <c r="W41" s="95">
        <f>(R41-S41)/T41</f>
        <v>0.34572733202870265</v>
      </c>
    </row>
    <row r="42" spans="1:23" x14ac:dyDescent="0.25">
      <c r="A42" s="50" t="s">
        <v>42</v>
      </c>
      <c r="B42" s="80" t="s">
        <v>13</v>
      </c>
      <c r="C42" s="53">
        <v>31</v>
      </c>
      <c r="D42" s="53" t="s">
        <v>30</v>
      </c>
      <c r="E42" s="52" t="s">
        <v>31</v>
      </c>
      <c r="F42" s="49">
        <v>104</v>
      </c>
      <c r="G42" s="55">
        <v>100.36</v>
      </c>
      <c r="H42" s="55">
        <f t="shared" ref="H42:H67" si="12">0.075*G42</f>
        <v>7.5269999999999992</v>
      </c>
      <c r="I42" s="62">
        <v>4</v>
      </c>
      <c r="J42" s="62">
        <f t="shared" ref="J42:J43" si="13">((F42-G42)/G42)*100</f>
        <v>3.6269430051813476</v>
      </c>
      <c r="K42" s="83">
        <f t="shared" ref="K42" si="14">(F42-G42)/H42</f>
        <v>0.48359240069084641</v>
      </c>
      <c r="M42" s="50" t="s">
        <v>42</v>
      </c>
      <c r="N42" s="51" t="s">
        <v>13</v>
      </c>
      <c r="O42" s="52">
        <v>31</v>
      </c>
      <c r="P42" s="53" t="s">
        <v>30</v>
      </c>
      <c r="Q42" s="52" t="s">
        <v>31</v>
      </c>
      <c r="R42" s="92">
        <f t="shared" ref="R42:R43" si="15">ROUND(F42,0)</f>
        <v>104</v>
      </c>
      <c r="S42" s="55">
        <v>103.8</v>
      </c>
      <c r="T42" s="55">
        <v>2.0449999999999999</v>
      </c>
      <c r="U42" s="52">
        <v>1</v>
      </c>
      <c r="V42" s="61">
        <f t="shared" ref="V42:V43" si="16">((R42-S42)/S42)*100</f>
        <v>0.19267822736031104</v>
      </c>
      <c r="W42" s="95">
        <f t="shared" ref="W42:W43" si="17">(R42-S42)/T42</f>
        <v>9.7799511002446382E-2</v>
      </c>
    </row>
    <row r="43" spans="1:23" x14ac:dyDescent="0.25">
      <c r="A43" s="50" t="s">
        <v>41</v>
      </c>
      <c r="B43" s="80" t="s">
        <v>13</v>
      </c>
      <c r="C43" s="53">
        <v>32</v>
      </c>
      <c r="D43" s="53" t="s">
        <v>30</v>
      </c>
      <c r="E43" s="52" t="s">
        <v>31</v>
      </c>
      <c r="F43" s="70">
        <v>190</v>
      </c>
      <c r="G43" s="55">
        <v>182.36</v>
      </c>
      <c r="H43" s="55">
        <f t="shared" si="12"/>
        <v>13.677000000000001</v>
      </c>
      <c r="I43" s="62">
        <v>4</v>
      </c>
      <c r="J43" s="62">
        <f t="shared" si="13"/>
        <v>4.1895152445711705</v>
      </c>
      <c r="K43" s="83">
        <f>(F43-G43)/H43</f>
        <v>0.55860203260948937</v>
      </c>
      <c r="M43" s="50" t="s">
        <v>41</v>
      </c>
      <c r="N43" s="51" t="s">
        <v>13</v>
      </c>
      <c r="O43" s="52">
        <v>32</v>
      </c>
      <c r="P43" s="53" t="s">
        <v>30</v>
      </c>
      <c r="Q43" s="52" t="s">
        <v>31</v>
      </c>
      <c r="R43" s="92">
        <f t="shared" si="15"/>
        <v>190</v>
      </c>
      <c r="S43" s="55">
        <v>189.7</v>
      </c>
      <c r="T43" s="55">
        <v>8.1590000000000007</v>
      </c>
      <c r="U43" s="52">
        <v>1</v>
      </c>
      <c r="V43" s="61">
        <f t="shared" si="16"/>
        <v>0.15814443858724903</v>
      </c>
      <c r="W43" s="95">
        <f t="shared" si="17"/>
        <v>3.6769211913226053E-2</v>
      </c>
    </row>
    <row r="44" spans="1:23" x14ac:dyDescent="0.25">
      <c r="A44" s="50" t="s">
        <v>40</v>
      </c>
      <c r="B44" s="80" t="s">
        <v>13</v>
      </c>
      <c r="C44" s="53">
        <v>33</v>
      </c>
      <c r="D44" s="53" t="s">
        <v>30</v>
      </c>
      <c r="E44" s="52" t="s">
        <v>31</v>
      </c>
      <c r="F44" s="49">
        <v>19.2</v>
      </c>
      <c r="G44" s="55"/>
      <c r="H44" s="55"/>
      <c r="I44" s="62"/>
      <c r="J44" s="62"/>
      <c r="K44" s="103"/>
      <c r="M44" s="50" t="s">
        <v>40</v>
      </c>
      <c r="N44" s="51" t="s">
        <v>13</v>
      </c>
      <c r="O44" s="52">
        <v>33</v>
      </c>
      <c r="P44" s="53" t="s">
        <v>30</v>
      </c>
      <c r="Q44" s="52" t="s">
        <v>31</v>
      </c>
      <c r="R44" s="92">
        <f t="shared" ref="R44:R52" si="18">F44</f>
        <v>19.2</v>
      </c>
      <c r="S44" s="55"/>
      <c r="T44" s="55"/>
      <c r="U44" s="52"/>
      <c r="V44" s="56"/>
      <c r="W44" s="103"/>
    </row>
    <row r="45" spans="1:23" x14ac:dyDescent="0.25">
      <c r="A45" s="50" t="s">
        <v>39</v>
      </c>
      <c r="B45" s="80" t="s">
        <v>13</v>
      </c>
      <c r="C45" s="53">
        <v>34</v>
      </c>
      <c r="D45" s="53" t="s">
        <v>30</v>
      </c>
      <c r="E45" s="52" t="s">
        <v>31</v>
      </c>
      <c r="F45" s="49">
        <v>18.399999999999999</v>
      </c>
      <c r="G45" s="55"/>
      <c r="H45" s="55"/>
      <c r="I45" s="62"/>
      <c r="J45" s="62"/>
      <c r="K45" s="103"/>
      <c r="M45" s="50" t="s">
        <v>39</v>
      </c>
      <c r="N45" s="51" t="s">
        <v>13</v>
      </c>
      <c r="O45" s="52">
        <v>34</v>
      </c>
      <c r="P45" s="53" t="s">
        <v>30</v>
      </c>
      <c r="Q45" s="52" t="s">
        <v>31</v>
      </c>
      <c r="R45" s="92">
        <f t="shared" si="18"/>
        <v>18.399999999999999</v>
      </c>
      <c r="S45" s="55"/>
      <c r="T45" s="55"/>
      <c r="U45" s="52"/>
      <c r="V45" s="56"/>
      <c r="W45" s="103"/>
    </row>
    <row r="46" spans="1:23" x14ac:dyDescent="0.25">
      <c r="A46" s="50" t="s">
        <v>38</v>
      </c>
      <c r="B46" s="80" t="s">
        <v>13</v>
      </c>
      <c r="C46" s="53">
        <v>35</v>
      </c>
      <c r="D46" s="53" t="s">
        <v>30</v>
      </c>
      <c r="E46" s="52" t="s">
        <v>31</v>
      </c>
      <c r="F46" s="49">
        <v>23.3</v>
      </c>
      <c r="G46" s="55"/>
      <c r="H46" s="55"/>
      <c r="I46" s="62"/>
      <c r="J46" s="62"/>
      <c r="K46" s="103"/>
      <c r="M46" s="50" t="s">
        <v>38</v>
      </c>
      <c r="N46" s="51" t="s">
        <v>13</v>
      </c>
      <c r="O46" s="52">
        <v>35</v>
      </c>
      <c r="P46" s="53" t="s">
        <v>30</v>
      </c>
      <c r="Q46" s="52" t="s">
        <v>31</v>
      </c>
      <c r="R46" s="92">
        <f t="shared" si="18"/>
        <v>23.3</v>
      </c>
      <c r="S46" s="55"/>
      <c r="T46" s="55"/>
      <c r="U46" s="52"/>
      <c r="V46" s="56"/>
      <c r="W46" s="103"/>
    </row>
    <row r="47" spans="1:23" x14ac:dyDescent="0.25">
      <c r="A47" s="50" t="s">
        <v>37</v>
      </c>
      <c r="B47" s="80" t="s">
        <v>13</v>
      </c>
      <c r="C47" s="53">
        <v>36</v>
      </c>
      <c r="D47" s="53" t="s">
        <v>30</v>
      </c>
      <c r="E47" s="52" t="s">
        <v>31</v>
      </c>
      <c r="F47" s="49">
        <v>44</v>
      </c>
      <c r="G47" s="55"/>
      <c r="H47" s="55"/>
      <c r="I47" s="62"/>
      <c r="J47" s="62"/>
      <c r="K47" s="103"/>
      <c r="M47" s="50" t="s">
        <v>37</v>
      </c>
      <c r="N47" s="51" t="s">
        <v>13</v>
      </c>
      <c r="O47" s="52">
        <v>36</v>
      </c>
      <c r="P47" s="53" t="s">
        <v>30</v>
      </c>
      <c r="Q47" s="52" t="s">
        <v>31</v>
      </c>
      <c r="R47" s="92">
        <f t="shared" si="18"/>
        <v>44</v>
      </c>
      <c r="S47" s="55"/>
      <c r="T47" s="55"/>
      <c r="U47" s="52"/>
      <c r="V47" s="56"/>
      <c r="W47" s="103"/>
    </row>
    <row r="48" spans="1:23" x14ac:dyDescent="0.25">
      <c r="A48" s="50" t="s">
        <v>36</v>
      </c>
      <c r="B48" s="80" t="s">
        <v>13</v>
      </c>
      <c r="C48" s="53">
        <v>37</v>
      </c>
      <c r="D48" s="53" t="s">
        <v>30</v>
      </c>
      <c r="E48" s="52" t="s">
        <v>31</v>
      </c>
      <c r="F48" s="49">
        <v>55.4</v>
      </c>
      <c r="G48" s="55"/>
      <c r="H48" s="55"/>
      <c r="I48" s="62"/>
      <c r="J48" s="62"/>
      <c r="K48" s="103"/>
      <c r="M48" s="50" t="s">
        <v>36</v>
      </c>
      <c r="N48" s="51" t="s">
        <v>13</v>
      </c>
      <c r="O48" s="52">
        <v>37</v>
      </c>
      <c r="P48" s="53" t="s">
        <v>30</v>
      </c>
      <c r="Q48" s="52" t="s">
        <v>31</v>
      </c>
      <c r="R48" s="92">
        <f t="shared" si="18"/>
        <v>55.4</v>
      </c>
      <c r="S48" s="55"/>
      <c r="T48" s="55"/>
      <c r="U48" s="52"/>
      <c r="V48" s="56"/>
      <c r="W48" s="103"/>
    </row>
    <row r="49" spans="1:23" x14ac:dyDescent="0.25">
      <c r="A49" s="50" t="s">
        <v>35</v>
      </c>
      <c r="B49" s="80" t="s">
        <v>13</v>
      </c>
      <c r="C49" s="53">
        <v>38</v>
      </c>
      <c r="D49" s="53" t="s">
        <v>30</v>
      </c>
      <c r="E49" s="52" t="s">
        <v>31</v>
      </c>
      <c r="F49" s="49">
        <v>67.3</v>
      </c>
      <c r="G49" s="55"/>
      <c r="H49" s="55"/>
      <c r="I49" s="62"/>
      <c r="J49" s="62"/>
      <c r="K49" s="103"/>
      <c r="M49" s="50" t="s">
        <v>35</v>
      </c>
      <c r="N49" s="51" t="s">
        <v>13</v>
      </c>
      <c r="O49" s="52">
        <v>38</v>
      </c>
      <c r="P49" s="53" t="s">
        <v>30</v>
      </c>
      <c r="Q49" s="52" t="s">
        <v>31</v>
      </c>
      <c r="R49" s="92">
        <f t="shared" si="18"/>
        <v>67.3</v>
      </c>
      <c r="S49" s="55"/>
      <c r="T49" s="55"/>
      <c r="U49" s="52"/>
      <c r="V49" s="56"/>
      <c r="W49" s="103"/>
    </row>
    <row r="50" spans="1:23" x14ac:dyDescent="0.25">
      <c r="A50" s="50" t="s">
        <v>34</v>
      </c>
      <c r="B50" s="80" t="s">
        <v>13</v>
      </c>
      <c r="C50" s="53">
        <v>39</v>
      </c>
      <c r="D50" s="53" t="s">
        <v>30</v>
      </c>
      <c r="E50" s="52" t="s">
        <v>31</v>
      </c>
      <c r="F50" s="49">
        <v>107</v>
      </c>
      <c r="G50" s="55"/>
      <c r="H50" s="55"/>
      <c r="I50" s="62"/>
      <c r="J50" s="62"/>
      <c r="K50" s="103"/>
      <c r="M50" s="50" t="s">
        <v>34</v>
      </c>
      <c r="N50" s="51" t="s">
        <v>13</v>
      </c>
      <c r="O50" s="52">
        <v>39</v>
      </c>
      <c r="P50" s="53" t="s">
        <v>30</v>
      </c>
      <c r="Q50" s="52" t="s">
        <v>31</v>
      </c>
      <c r="R50" s="92">
        <f t="shared" si="18"/>
        <v>107</v>
      </c>
      <c r="S50" s="55"/>
      <c r="T50" s="55"/>
      <c r="U50" s="52"/>
      <c r="V50" s="56"/>
      <c r="W50" s="103"/>
    </row>
    <row r="51" spans="1:23" x14ac:dyDescent="0.25">
      <c r="A51" s="50" t="s">
        <v>33</v>
      </c>
      <c r="B51" s="80" t="s">
        <v>13</v>
      </c>
      <c r="C51" s="53">
        <v>40</v>
      </c>
      <c r="D51" s="53" t="s">
        <v>30</v>
      </c>
      <c r="E51" s="52" t="s">
        <v>31</v>
      </c>
      <c r="F51" s="49">
        <v>88.6</v>
      </c>
      <c r="G51" s="55"/>
      <c r="H51" s="55"/>
      <c r="I51" s="62"/>
      <c r="J51" s="62"/>
      <c r="K51" s="103"/>
      <c r="M51" s="50" t="s">
        <v>33</v>
      </c>
      <c r="N51" s="51" t="s">
        <v>13</v>
      </c>
      <c r="O51" s="52">
        <v>40</v>
      </c>
      <c r="P51" s="53" t="s">
        <v>30</v>
      </c>
      <c r="Q51" s="52" t="s">
        <v>31</v>
      </c>
      <c r="R51" s="92">
        <f t="shared" si="18"/>
        <v>88.6</v>
      </c>
      <c r="S51" s="55"/>
      <c r="T51" s="55"/>
      <c r="U51" s="52"/>
      <c r="V51" s="56"/>
      <c r="W51" s="103"/>
    </row>
    <row r="52" spans="1:23" x14ac:dyDescent="0.25">
      <c r="A52" s="50" t="s">
        <v>32</v>
      </c>
      <c r="B52" s="80" t="s">
        <v>13</v>
      </c>
      <c r="C52" s="53">
        <v>41</v>
      </c>
      <c r="D52" s="53" t="s">
        <v>30</v>
      </c>
      <c r="E52" s="52" t="s">
        <v>31</v>
      </c>
      <c r="F52" s="49">
        <v>70.3</v>
      </c>
      <c r="G52" s="55"/>
      <c r="H52" s="55"/>
      <c r="I52" s="62"/>
      <c r="J52" s="62"/>
      <c r="K52" s="103"/>
      <c r="M52" s="50" t="s">
        <v>32</v>
      </c>
      <c r="N52" s="51" t="s">
        <v>13</v>
      </c>
      <c r="O52" s="52">
        <v>41</v>
      </c>
      <c r="P52" s="53" t="s">
        <v>30</v>
      </c>
      <c r="Q52" s="52" t="s">
        <v>31</v>
      </c>
      <c r="R52" s="92">
        <f t="shared" si="18"/>
        <v>70.3</v>
      </c>
      <c r="S52" s="55"/>
      <c r="T52" s="55"/>
      <c r="U52" s="52"/>
      <c r="V52" s="56"/>
      <c r="W52" s="103"/>
    </row>
    <row r="53" spans="1:23" x14ac:dyDescent="0.25">
      <c r="A53" s="50" t="s">
        <v>29</v>
      </c>
      <c r="B53" s="80" t="s">
        <v>13</v>
      </c>
      <c r="C53" s="53">
        <v>42</v>
      </c>
      <c r="D53" s="53" t="s">
        <v>30</v>
      </c>
      <c r="E53" s="52" t="s">
        <v>31</v>
      </c>
      <c r="F53" s="49">
        <v>65.7</v>
      </c>
      <c r="G53" s="55">
        <v>61.56</v>
      </c>
      <c r="H53" s="55">
        <f t="shared" si="12"/>
        <v>4.617</v>
      </c>
      <c r="I53" s="62">
        <v>4</v>
      </c>
      <c r="J53" s="62">
        <f>((F53-G53)/G53)*100</f>
        <v>6.7251461988304104</v>
      </c>
      <c r="K53" s="83">
        <f t="shared" ref="K53:K66" si="19">(F53-G53)/H53</f>
        <v>0.89668615984405475</v>
      </c>
      <c r="M53" s="50" t="s">
        <v>29</v>
      </c>
      <c r="N53" s="51" t="s">
        <v>13</v>
      </c>
      <c r="O53" s="52">
        <v>42</v>
      </c>
      <c r="P53" s="53" t="s">
        <v>30</v>
      </c>
      <c r="Q53" s="52" t="s">
        <v>31</v>
      </c>
      <c r="R53" s="92">
        <f>ROUND(F53,1)</f>
        <v>65.7</v>
      </c>
      <c r="S53" s="55">
        <v>65.180000000000007</v>
      </c>
      <c r="T53" s="55">
        <v>1.6220000000000001</v>
      </c>
      <c r="U53" s="52">
        <v>1</v>
      </c>
      <c r="V53" s="61">
        <f t="shared" ref="V53:V66" si="20">((R53-S53)/S53)*100</f>
        <v>0.79779073335378337</v>
      </c>
      <c r="W53" s="95">
        <f t="shared" ref="W53:W66" si="21">(R53-S53)/T53</f>
        <v>0.32059186189888778</v>
      </c>
    </row>
    <row r="54" spans="1:23" x14ac:dyDescent="0.25">
      <c r="A54" s="17" t="s">
        <v>16</v>
      </c>
      <c r="B54" s="79" t="s">
        <v>13</v>
      </c>
      <c r="C54" s="20">
        <v>43</v>
      </c>
      <c r="D54" s="20" t="s">
        <v>28</v>
      </c>
      <c r="E54" s="19" t="s">
        <v>24</v>
      </c>
      <c r="F54" s="47">
        <v>127</v>
      </c>
      <c r="G54" s="35">
        <v>124.99</v>
      </c>
      <c r="H54" s="35">
        <f t="shared" si="12"/>
        <v>9.37425</v>
      </c>
      <c r="I54" s="61">
        <v>4</v>
      </c>
      <c r="J54" s="61">
        <f>((F54-G54)/G54)*100</f>
        <v>1.6081286502920276</v>
      </c>
      <c r="K54" s="83">
        <f t="shared" si="19"/>
        <v>0.21441715337227032</v>
      </c>
      <c r="M54" s="17" t="s">
        <v>25</v>
      </c>
      <c r="N54" s="79" t="s">
        <v>13</v>
      </c>
      <c r="O54" s="20">
        <v>43</v>
      </c>
      <c r="P54" s="20" t="s">
        <v>28</v>
      </c>
      <c r="Q54" s="19" t="s">
        <v>24</v>
      </c>
      <c r="R54" s="89">
        <f t="shared" ref="R54:R57" si="22">ROUND(F54,0)</f>
        <v>127</v>
      </c>
      <c r="S54" s="35">
        <v>126.8</v>
      </c>
      <c r="T54" s="35">
        <v>2.8809999999999998</v>
      </c>
      <c r="U54" s="19">
        <v>1</v>
      </c>
      <c r="V54" s="61">
        <f t="shared" si="20"/>
        <v>0.15772870662460792</v>
      </c>
      <c r="W54" s="95">
        <f t="shared" si="21"/>
        <v>6.9420340159667776E-2</v>
      </c>
    </row>
    <row r="55" spans="1:23" x14ac:dyDescent="0.25">
      <c r="A55" s="17" t="s">
        <v>12</v>
      </c>
      <c r="B55" s="79" t="s">
        <v>13</v>
      </c>
      <c r="C55" s="20">
        <v>44</v>
      </c>
      <c r="D55" s="20" t="s">
        <v>28</v>
      </c>
      <c r="E55" s="19" t="s">
        <v>24</v>
      </c>
      <c r="F55" s="47">
        <v>181</v>
      </c>
      <c r="G55" s="35">
        <v>177.4</v>
      </c>
      <c r="H55" s="35">
        <f t="shared" si="12"/>
        <v>13.305</v>
      </c>
      <c r="I55" s="61">
        <v>4</v>
      </c>
      <c r="J55" s="61">
        <f t="shared" ref="J55:J76" si="23">((F55-G55)/G55)*100</f>
        <v>2.0293122886132999</v>
      </c>
      <c r="K55" s="83">
        <f t="shared" si="19"/>
        <v>0.2705749718151067</v>
      </c>
      <c r="M55" s="17" t="s">
        <v>20</v>
      </c>
      <c r="N55" s="79" t="s">
        <v>13</v>
      </c>
      <c r="O55" s="20">
        <v>44</v>
      </c>
      <c r="P55" s="20" t="s">
        <v>28</v>
      </c>
      <c r="Q55" s="19" t="s">
        <v>24</v>
      </c>
      <c r="R55" s="89">
        <f t="shared" si="22"/>
        <v>181</v>
      </c>
      <c r="S55" s="35">
        <v>178.3</v>
      </c>
      <c r="T55" s="35">
        <v>3.996</v>
      </c>
      <c r="U55" s="19">
        <v>1</v>
      </c>
      <c r="V55" s="61">
        <f t="shared" si="20"/>
        <v>1.5143017386427304</v>
      </c>
      <c r="W55" s="95">
        <f t="shared" si="21"/>
        <v>0.67567567567567288</v>
      </c>
    </row>
    <row r="56" spans="1:23" x14ac:dyDescent="0.25">
      <c r="A56" s="17" t="s">
        <v>27</v>
      </c>
      <c r="B56" s="79" t="s">
        <v>13</v>
      </c>
      <c r="C56" s="20">
        <v>45</v>
      </c>
      <c r="D56" s="20" t="s">
        <v>28</v>
      </c>
      <c r="E56" s="19" t="s">
        <v>24</v>
      </c>
      <c r="F56" s="47">
        <v>105</v>
      </c>
      <c r="G56" s="35">
        <v>104.15</v>
      </c>
      <c r="H56" s="35">
        <f t="shared" si="12"/>
        <v>7.8112500000000002</v>
      </c>
      <c r="I56" s="61">
        <v>4</v>
      </c>
      <c r="J56" s="61">
        <f t="shared" si="23"/>
        <v>0.81613058089293733</v>
      </c>
      <c r="K56" s="83">
        <f t="shared" si="19"/>
        <v>0.10881741078572499</v>
      </c>
      <c r="M56" s="17" t="s">
        <v>17</v>
      </c>
      <c r="N56" s="79" t="s">
        <v>13</v>
      </c>
      <c r="O56" s="20">
        <v>45</v>
      </c>
      <c r="P56" s="20" t="s">
        <v>28</v>
      </c>
      <c r="Q56" s="19" t="s">
        <v>24</v>
      </c>
      <c r="R56" s="89">
        <f t="shared" si="22"/>
        <v>105</v>
      </c>
      <c r="S56" s="35">
        <v>105.6</v>
      </c>
      <c r="T56" s="35">
        <v>1.27</v>
      </c>
      <c r="U56" s="19">
        <v>1</v>
      </c>
      <c r="V56" s="61">
        <f t="shared" si="20"/>
        <v>-0.56818181818181279</v>
      </c>
      <c r="W56" s="95">
        <f t="shared" si="21"/>
        <v>-0.47244094488188526</v>
      </c>
    </row>
    <row r="57" spans="1:23" x14ac:dyDescent="0.25">
      <c r="A57" s="17" t="s">
        <v>16</v>
      </c>
      <c r="B57" s="79" t="s">
        <v>13</v>
      </c>
      <c r="C57" s="20">
        <v>46</v>
      </c>
      <c r="D57" s="20" t="s">
        <v>26</v>
      </c>
      <c r="E57" s="19" t="s">
        <v>24</v>
      </c>
      <c r="F57" s="47">
        <v>103</v>
      </c>
      <c r="G57" s="35">
        <v>103.73</v>
      </c>
      <c r="H57" s="35">
        <f t="shared" si="12"/>
        <v>7.7797499999999999</v>
      </c>
      <c r="I57" s="61">
        <v>4</v>
      </c>
      <c r="J57" s="61">
        <f t="shared" si="23"/>
        <v>-0.70375012050516139</v>
      </c>
      <c r="K57" s="83">
        <f t="shared" si="19"/>
        <v>-9.3833349400688201E-2</v>
      </c>
      <c r="M57" s="17" t="s">
        <v>22</v>
      </c>
      <c r="N57" s="79" t="s">
        <v>13</v>
      </c>
      <c r="O57" s="20">
        <v>46</v>
      </c>
      <c r="P57" s="20" t="s">
        <v>26</v>
      </c>
      <c r="Q57" s="19" t="s">
        <v>24</v>
      </c>
      <c r="R57" s="89">
        <f t="shared" si="22"/>
        <v>103</v>
      </c>
      <c r="S57" s="35" t="s">
        <v>95</v>
      </c>
      <c r="T57" s="35">
        <v>6.2910000000000004</v>
      </c>
      <c r="U57" s="19">
        <v>1</v>
      </c>
      <c r="V57" s="61">
        <f t="shared" si="20"/>
        <v>1.9801980198019802</v>
      </c>
      <c r="W57" s="95">
        <f t="shared" si="21"/>
        <v>0.31791448100460973</v>
      </c>
    </row>
    <row r="58" spans="1:23" x14ac:dyDescent="0.25">
      <c r="A58" s="17" t="s">
        <v>12</v>
      </c>
      <c r="B58" s="79" t="s">
        <v>13</v>
      </c>
      <c r="C58" s="20">
        <v>47</v>
      </c>
      <c r="D58" s="20" t="s">
        <v>26</v>
      </c>
      <c r="E58" s="19" t="s">
        <v>24</v>
      </c>
      <c r="F58" s="47">
        <v>74</v>
      </c>
      <c r="G58" s="35">
        <v>76.290000000000006</v>
      </c>
      <c r="H58" s="35">
        <f t="shared" si="12"/>
        <v>5.7217500000000001</v>
      </c>
      <c r="I58" s="61">
        <v>4</v>
      </c>
      <c r="J58" s="61">
        <f t="shared" si="23"/>
        <v>-3.0017040241185033</v>
      </c>
      <c r="K58" s="83">
        <f t="shared" si="19"/>
        <v>-0.40022720321580046</v>
      </c>
      <c r="M58" s="17" t="s">
        <v>16</v>
      </c>
      <c r="N58" s="79" t="s">
        <v>13</v>
      </c>
      <c r="O58" s="20">
        <v>47</v>
      </c>
      <c r="P58" s="20" t="s">
        <v>26</v>
      </c>
      <c r="Q58" s="19" t="s">
        <v>24</v>
      </c>
      <c r="R58" s="89">
        <f t="shared" ref="R58:R76" si="24">F58</f>
        <v>74</v>
      </c>
      <c r="S58" s="35">
        <v>71.95</v>
      </c>
      <c r="T58" s="35">
        <v>6.899</v>
      </c>
      <c r="U58" s="19">
        <v>1</v>
      </c>
      <c r="V58" s="61">
        <f t="shared" si="20"/>
        <v>2.8492008339124353</v>
      </c>
      <c r="W58" s="95">
        <f t="shared" si="21"/>
        <v>0.29714451369763695</v>
      </c>
    </row>
    <row r="59" spans="1:23" x14ac:dyDescent="0.25">
      <c r="A59" s="17" t="s">
        <v>21</v>
      </c>
      <c r="B59" s="79" t="s">
        <v>13</v>
      </c>
      <c r="C59" s="20">
        <v>48</v>
      </c>
      <c r="D59" s="20" t="s">
        <v>26</v>
      </c>
      <c r="E59" s="19" t="s">
        <v>24</v>
      </c>
      <c r="F59" s="47">
        <v>61.2</v>
      </c>
      <c r="G59" s="35">
        <v>58.74</v>
      </c>
      <c r="H59" s="35">
        <f t="shared" si="12"/>
        <v>4.4055</v>
      </c>
      <c r="I59" s="61">
        <v>4</v>
      </c>
      <c r="J59" s="61">
        <f t="shared" si="23"/>
        <v>4.1879468845760996</v>
      </c>
      <c r="K59" s="83">
        <f t="shared" si="19"/>
        <v>0.55839291794347989</v>
      </c>
      <c r="M59" s="17" t="s">
        <v>27</v>
      </c>
      <c r="N59" s="79" t="s">
        <v>13</v>
      </c>
      <c r="O59" s="20">
        <v>48</v>
      </c>
      <c r="P59" s="20" t="s">
        <v>26</v>
      </c>
      <c r="Q59" s="19" t="s">
        <v>24</v>
      </c>
      <c r="R59" s="89">
        <f t="shared" si="24"/>
        <v>61.2</v>
      </c>
      <c r="S59" s="35">
        <v>57.27</v>
      </c>
      <c r="T59" s="35">
        <v>6.63</v>
      </c>
      <c r="U59" s="19">
        <v>1</v>
      </c>
      <c r="V59" s="61">
        <f t="shared" si="20"/>
        <v>6.8622315348349909</v>
      </c>
      <c r="W59" s="95">
        <f t="shared" si="21"/>
        <v>0.59276018099547512</v>
      </c>
    </row>
    <row r="60" spans="1:23" x14ac:dyDescent="0.25">
      <c r="A60" s="17" t="s">
        <v>20</v>
      </c>
      <c r="B60" s="79" t="s">
        <v>13</v>
      </c>
      <c r="C60" s="20">
        <v>49</v>
      </c>
      <c r="D60" s="20" t="s">
        <v>26</v>
      </c>
      <c r="E60" s="19" t="s">
        <v>24</v>
      </c>
      <c r="F60" s="47">
        <v>55.3</v>
      </c>
      <c r="G60" s="35">
        <v>59.84</v>
      </c>
      <c r="H60" s="35">
        <f t="shared" si="12"/>
        <v>4.4880000000000004</v>
      </c>
      <c r="I60" s="61">
        <v>4</v>
      </c>
      <c r="J60" s="61">
        <f t="shared" si="23"/>
        <v>-7.5868983957219349</v>
      </c>
      <c r="K60" s="83">
        <f t="shared" si="19"/>
        <v>-1.0115864527629246</v>
      </c>
      <c r="M60" s="17" t="s">
        <v>25</v>
      </c>
      <c r="N60" s="79" t="s">
        <v>13</v>
      </c>
      <c r="O60" s="20">
        <v>49</v>
      </c>
      <c r="P60" s="20" t="s">
        <v>26</v>
      </c>
      <c r="Q60" s="19" t="s">
        <v>24</v>
      </c>
      <c r="R60" s="89">
        <f t="shared" si="24"/>
        <v>55.3</v>
      </c>
      <c r="S60" s="35">
        <v>57.3</v>
      </c>
      <c r="T60" s="35">
        <v>5.7729999999999997</v>
      </c>
      <c r="U60" s="19">
        <v>1</v>
      </c>
      <c r="V60" s="61">
        <f t="shared" si="20"/>
        <v>-3.4904013961605584</v>
      </c>
      <c r="W60" s="95">
        <f t="shared" si="21"/>
        <v>-0.34644032565390614</v>
      </c>
    </row>
    <row r="61" spans="1:23" x14ac:dyDescent="0.25">
      <c r="A61" s="17" t="s">
        <v>19</v>
      </c>
      <c r="B61" s="79" t="s">
        <v>13</v>
      </c>
      <c r="C61" s="20">
        <v>50</v>
      </c>
      <c r="D61" s="20" t="s">
        <v>26</v>
      </c>
      <c r="E61" s="19" t="s">
        <v>24</v>
      </c>
      <c r="F61" s="47">
        <v>88.8</v>
      </c>
      <c r="G61" s="35">
        <v>92.55</v>
      </c>
      <c r="H61" s="35">
        <f t="shared" si="12"/>
        <v>6.9412499999999993</v>
      </c>
      <c r="I61" s="19">
        <v>4</v>
      </c>
      <c r="J61" s="61">
        <f t="shared" si="23"/>
        <v>-4.0518638573743919</v>
      </c>
      <c r="K61" s="83">
        <f t="shared" si="19"/>
        <v>-0.54024851431658572</v>
      </c>
      <c r="M61" s="17" t="s">
        <v>20</v>
      </c>
      <c r="N61" s="79" t="s">
        <v>13</v>
      </c>
      <c r="O61" s="20">
        <v>50</v>
      </c>
      <c r="P61" s="20" t="s">
        <v>26</v>
      </c>
      <c r="Q61" s="19" t="s">
        <v>24</v>
      </c>
      <c r="R61" s="89">
        <f t="shared" si="24"/>
        <v>88.8</v>
      </c>
      <c r="S61" s="35">
        <v>92.93</v>
      </c>
      <c r="T61" s="35">
        <v>6.3570000000000002</v>
      </c>
      <c r="U61" s="19">
        <v>1</v>
      </c>
      <c r="V61" s="61">
        <f t="shared" si="20"/>
        <v>-4.4442053158291284</v>
      </c>
      <c r="W61" s="95">
        <f t="shared" si="21"/>
        <v>-0.64967752084316654</v>
      </c>
    </row>
    <row r="62" spans="1:23" x14ac:dyDescent="0.25">
      <c r="A62" s="17" t="s">
        <v>22</v>
      </c>
      <c r="B62" s="79" t="s">
        <v>13</v>
      </c>
      <c r="C62" s="20">
        <v>51</v>
      </c>
      <c r="D62" s="20" t="s">
        <v>23</v>
      </c>
      <c r="E62" s="19" t="s">
        <v>24</v>
      </c>
      <c r="F62" s="47">
        <v>123</v>
      </c>
      <c r="G62" s="35">
        <v>129</v>
      </c>
      <c r="H62" s="35">
        <f t="shared" si="12"/>
        <v>9.6749999999999989</v>
      </c>
      <c r="I62" s="19">
        <v>4</v>
      </c>
      <c r="J62" s="61">
        <f t="shared" si="23"/>
        <v>-4.6511627906976747</v>
      </c>
      <c r="K62" s="83">
        <f t="shared" si="19"/>
        <v>-0.62015503875969002</v>
      </c>
      <c r="M62" s="17" t="s">
        <v>12</v>
      </c>
      <c r="N62" s="79" t="s">
        <v>13</v>
      </c>
      <c r="O62" s="20">
        <v>51</v>
      </c>
      <c r="P62" s="20" t="s">
        <v>23</v>
      </c>
      <c r="Q62" s="19" t="s">
        <v>24</v>
      </c>
      <c r="R62" s="89">
        <f t="shared" ref="R62:R65" si="25">ROUND(F62,0)</f>
        <v>123</v>
      </c>
      <c r="S62" s="35">
        <v>124.7</v>
      </c>
      <c r="T62" s="35">
        <v>3.73</v>
      </c>
      <c r="U62" s="19">
        <v>1</v>
      </c>
      <c r="V62" s="61">
        <f t="shared" si="20"/>
        <v>-1.3632718524458722</v>
      </c>
      <c r="W62" s="95">
        <f t="shared" si="21"/>
        <v>-0.45576407506702488</v>
      </c>
    </row>
    <row r="63" spans="1:23" x14ac:dyDescent="0.25">
      <c r="A63" s="17" t="s">
        <v>16</v>
      </c>
      <c r="B63" s="79" t="s">
        <v>13</v>
      </c>
      <c r="C63" s="20">
        <v>52</v>
      </c>
      <c r="D63" s="20" t="s">
        <v>23</v>
      </c>
      <c r="E63" s="19" t="s">
        <v>24</v>
      </c>
      <c r="F63" s="47">
        <v>222</v>
      </c>
      <c r="G63" s="35">
        <v>240.33</v>
      </c>
      <c r="H63" s="35">
        <f t="shared" si="12"/>
        <v>18.024750000000001</v>
      </c>
      <c r="I63" s="19">
        <v>4</v>
      </c>
      <c r="J63" s="61">
        <f t="shared" si="23"/>
        <v>-7.6270128573211888</v>
      </c>
      <c r="K63" s="83">
        <f t="shared" si="19"/>
        <v>-1.0169350476428252</v>
      </c>
      <c r="M63" s="17" t="s">
        <v>27</v>
      </c>
      <c r="N63" s="79" t="s">
        <v>13</v>
      </c>
      <c r="O63" s="20">
        <v>52</v>
      </c>
      <c r="P63" s="20" t="s">
        <v>23</v>
      </c>
      <c r="Q63" s="19" t="s">
        <v>24</v>
      </c>
      <c r="R63" s="89">
        <f t="shared" si="25"/>
        <v>222</v>
      </c>
      <c r="S63" s="35">
        <v>229.4</v>
      </c>
      <c r="T63" s="35">
        <v>11.3</v>
      </c>
      <c r="U63" s="19">
        <v>1</v>
      </c>
      <c r="V63" s="61">
        <f t="shared" si="20"/>
        <v>-3.2258064516129057</v>
      </c>
      <c r="W63" s="95">
        <f t="shared" si="21"/>
        <v>-0.6548672566371686</v>
      </c>
    </row>
    <row r="64" spans="1:23" x14ac:dyDescent="0.25">
      <c r="A64" s="17" t="s">
        <v>12</v>
      </c>
      <c r="B64" s="79" t="s">
        <v>13</v>
      </c>
      <c r="C64" s="20">
        <v>53</v>
      </c>
      <c r="D64" s="20" t="s">
        <v>23</v>
      </c>
      <c r="E64" s="19" t="s">
        <v>24</v>
      </c>
      <c r="F64" s="47">
        <v>182</v>
      </c>
      <c r="G64" s="35">
        <v>195.05</v>
      </c>
      <c r="H64" s="35">
        <f t="shared" si="12"/>
        <v>14.62875</v>
      </c>
      <c r="I64" s="19">
        <v>4</v>
      </c>
      <c r="J64" s="61">
        <f t="shared" si="23"/>
        <v>-6.6905921558574777</v>
      </c>
      <c r="K64" s="83">
        <f t="shared" si="19"/>
        <v>-0.89207895411433047</v>
      </c>
      <c r="M64" s="17" t="s">
        <v>21</v>
      </c>
      <c r="N64" s="79" t="s">
        <v>13</v>
      </c>
      <c r="O64" s="20">
        <v>53</v>
      </c>
      <c r="P64" s="20" t="s">
        <v>23</v>
      </c>
      <c r="Q64" s="19" t="s">
        <v>24</v>
      </c>
      <c r="R64" s="89">
        <f t="shared" si="25"/>
        <v>182</v>
      </c>
      <c r="S64" s="35">
        <v>187.4</v>
      </c>
      <c r="T64" s="35">
        <v>6.8689999999999998</v>
      </c>
      <c r="U64" s="19">
        <v>1</v>
      </c>
      <c r="V64" s="61">
        <f t="shared" si="20"/>
        <v>-2.8815368196371427</v>
      </c>
      <c r="W64" s="95">
        <f t="shared" si="21"/>
        <v>-0.78614063182413829</v>
      </c>
    </row>
    <row r="65" spans="1:23" x14ac:dyDescent="0.25">
      <c r="A65" s="17" t="s">
        <v>21</v>
      </c>
      <c r="B65" s="79" t="s">
        <v>13</v>
      </c>
      <c r="C65" s="20">
        <v>54</v>
      </c>
      <c r="D65" s="20" t="s">
        <v>23</v>
      </c>
      <c r="E65" s="19" t="s">
        <v>24</v>
      </c>
      <c r="F65" s="47">
        <v>117</v>
      </c>
      <c r="G65" s="35">
        <v>125.34</v>
      </c>
      <c r="H65" s="35">
        <f t="shared" si="12"/>
        <v>9.4004999999999992</v>
      </c>
      <c r="I65" s="19">
        <v>4</v>
      </c>
      <c r="J65" s="61">
        <f t="shared" si="23"/>
        <v>-6.6539013882240328</v>
      </c>
      <c r="K65" s="83">
        <f t="shared" si="19"/>
        <v>-0.88718685176320455</v>
      </c>
      <c r="M65" s="17" t="s">
        <v>25</v>
      </c>
      <c r="N65" s="79" t="s">
        <v>13</v>
      </c>
      <c r="O65" s="20">
        <v>54</v>
      </c>
      <c r="P65" s="20" t="s">
        <v>23</v>
      </c>
      <c r="Q65" s="19" t="s">
        <v>24</v>
      </c>
      <c r="R65" s="89">
        <f t="shared" si="25"/>
        <v>117</v>
      </c>
      <c r="S65" s="35">
        <v>119.2</v>
      </c>
      <c r="T65" s="35">
        <v>6.4969999999999999</v>
      </c>
      <c r="U65" s="19">
        <v>1</v>
      </c>
      <c r="V65" s="61">
        <f t="shared" si="20"/>
        <v>-1.8456375838926196</v>
      </c>
      <c r="W65" s="95">
        <f t="shared" si="21"/>
        <v>-0.33861782361089776</v>
      </c>
    </row>
    <row r="66" spans="1:23" x14ac:dyDescent="0.25">
      <c r="A66" s="17" t="s">
        <v>25</v>
      </c>
      <c r="B66" s="79" t="s">
        <v>13</v>
      </c>
      <c r="C66" s="20">
        <v>55</v>
      </c>
      <c r="D66" s="20" t="s">
        <v>23</v>
      </c>
      <c r="E66" s="19" t="s">
        <v>24</v>
      </c>
      <c r="F66" s="47">
        <v>86</v>
      </c>
      <c r="G66" s="35">
        <v>88.45</v>
      </c>
      <c r="H66" s="35">
        <f t="shared" si="12"/>
        <v>6.63375</v>
      </c>
      <c r="I66" s="19">
        <v>4</v>
      </c>
      <c r="J66" s="61">
        <f t="shared" si="23"/>
        <v>-2.7699265121537624</v>
      </c>
      <c r="K66" s="83">
        <f t="shared" si="19"/>
        <v>-0.36932353495383496</v>
      </c>
      <c r="M66" s="17" t="s">
        <v>20</v>
      </c>
      <c r="N66" s="79" t="s">
        <v>13</v>
      </c>
      <c r="O66" s="20">
        <v>55</v>
      </c>
      <c r="P66" s="20" t="s">
        <v>23</v>
      </c>
      <c r="Q66" s="19" t="s">
        <v>24</v>
      </c>
      <c r="R66" s="89">
        <f t="shared" si="24"/>
        <v>86</v>
      </c>
      <c r="S66" s="35">
        <v>85.48</v>
      </c>
      <c r="T66" s="35">
        <v>2.859</v>
      </c>
      <c r="U66" s="19">
        <v>1</v>
      </c>
      <c r="V66" s="61">
        <f t="shared" si="20"/>
        <v>0.60832943378567617</v>
      </c>
      <c r="W66" s="95">
        <f t="shared" si="21"/>
        <v>0.18188177684504933</v>
      </c>
    </row>
    <row r="67" spans="1:23" x14ac:dyDescent="0.25">
      <c r="A67" s="17" t="s">
        <v>17</v>
      </c>
      <c r="B67" s="79" t="s">
        <v>13</v>
      </c>
      <c r="C67" s="20">
        <v>56</v>
      </c>
      <c r="D67" s="20" t="s">
        <v>23</v>
      </c>
      <c r="E67" s="19" t="s">
        <v>24</v>
      </c>
      <c r="F67" s="47">
        <v>53.2</v>
      </c>
      <c r="G67" s="35">
        <v>56.52</v>
      </c>
      <c r="H67" s="35">
        <f t="shared" si="12"/>
        <v>4.2389999999999999</v>
      </c>
      <c r="I67" s="19">
        <v>4</v>
      </c>
      <c r="J67" s="61">
        <f t="shared" si="23"/>
        <v>-5.8740268931351736</v>
      </c>
      <c r="K67" s="83">
        <f t="shared" ref="K67:K76" si="26">(F67-G67)/H67</f>
        <v>-0.78320358575135651</v>
      </c>
      <c r="M67" s="17" t="s">
        <v>19</v>
      </c>
      <c r="N67" s="79" t="s">
        <v>13</v>
      </c>
      <c r="O67" s="20">
        <v>56</v>
      </c>
      <c r="P67" s="20" t="s">
        <v>23</v>
      </c>
      <c r="Q67" s="19" t="s">
        <v>24</v>
      </c>
      <c r="R67" s="89">
        <f t="shared" si="24"/>
        <v>53.2</v>
      </c>
      <c r="S67" s="35">
        <v>51.94</v>
      </c>
      <c r="T67" s="35">
        <v>4.6479999999999997</v>
      </c>
      <c r="U67" s="19">
        <v>1</v>
      </c>
      <c r="V67" s="61">
        <f>((R67-S67)/S67)*100</f>
        <v>2.425876010781681</v>
      </c>
      <c r="W67" s="95">
        <f>(R67-S67)/T67</f>
        <v>0.27108433734939869</v>
      </c>
    </row>
    <row r="68" spans="1:23" x14ac:dyDescent="0.25">
      <c r="A68" s="17" t="s">
        <v>22</v>
      </c>
      <c r="B68" s="79" t="s">
        <v>13</v>
      </c>
      <c r="C68" s="20">
        <v>57</v>
      </c>
      <c r="D68" s="20" t="s">
        <v>18</v>
      </c>
      <c r="E68" s="19" t="s">
        <v>15</v>
      </c>
      <c r="F68" s="47">
        <v>12.9</v>
      </c>
      <c r="G68" s="35">
        <v>12.93</v>
      </c>
      <c r="H68" s="19" t="s">
        <v>94</v>
      </c>
      <c r="I68" s="19">
        <v>4</v>
      </c>
      <c r="J68" s="35">
        <f>((F68-G68))</f>
        <v>-2.9999999999999361E-2</v>
      </c>
      <c r="K68" s="83">
        <f t="shared" si="26"/>
        <v>-0.19999999999999574</v>
      </c>
      <c r="M68" s="17" t="s">
        <v>22</v>
      </c>
      <c r="N68" s="79" t="s">
        <v>13</v>
      </c>
      <c r="O68" s="20">
        <v>57</v>
      </c>
      <c r="P68" s="20" t="s">
        <v>18</v>
      </c>
      <c r="Q68" s="19" t="s">
        <v>15</v>
      </c>
      <c r="R68" s="35">
        <f t="shared" si="24"/>
        <v>12.9</v>
      </c>
      <c r="S68" s="35">
        <v>12.91500000053485</v>
      </c>
      <c r="T68" s="35">
        <v>6.8558910440451662E-2</v>
      </c>
      <c r="U68" s="19" t="s">
        <v>76</v>
      </c>
      <c r="V68" s="35">
        <f>S68-R68</f>
        <v>1.5000000534849178E-2</v>
      </c>
      <c r="W68" s="95">
        <f t="shared" ref="W68:W74" si="27">(R68-S68)/T68</f>
        <v>-0.2187899492346477</v>
      </c>
    </row>
    <row r="69" spans="1:23" x14ac:dyDescent="0.25">
      <c r="A69" s="17" t="s">
        <v>16</v>
      </c>
      <c r="B69" s="79" t="s">
        <v>13</v>
      </c>
      <c r="C69" s="20">
        <v>58</v>
      </c>
      <c r="D69" s="20" t="s">
        <v>18</v>
      </c>
      <c r="E69" s="19" t="s">
        <v>15</v>
      </c>
      <c r="F69" s="47">
        <v>12.04</v>
      </c>
      <c r="G69" s="35">
        <v>12.06</v>
      </c>
      <c r="H69" s="19" t="s">
        <v>94</v>
      </c>
      <c r="I69" s="19">
        <v>4</v>
      </c>
      <c r="J69" s="35">
        <f t="shared" ref="J69:J74" si="28">((F69-G69))</f>
        <v>-2.000000000000135E-2</v>
      </c>
      <c r="K69" s="83">
        <f t="shared" si="26"/>
        <v>-0.13333333333334235</v>
      </c>
      <c r="M69" s="17" t="s">
        <v>16</v>
      </c>
      <c r="N69" s="79" t="s">
        <v>13</v>
      </c>
      <c r="O69" s="20">
        <v>58</v>
      </c>
      <c r="P69" s="20" t="s">
        <v>18</v>
      </c>
      <c r="Q69" s="19" t="s">
        <v>15</v>
      </c>
      <c r="R69" s="35">
        <f t="shared" si="24"/>
        <v>12.04</v>
      </c>
      <c r="S69" s="35">
        <v>12.052500000265804</v>
      </c>
      <c r="T69" s="35">
        <v>6.8686136992674354E-2</v>
      </c>
      <c r="U69" s="19" t="s">
        <v>76</v>
      </c>
      <c r="V69" s="35">
        <f t="shared" ref="V69:V74" si="29">S69-R69</f>
        <v>1.2500000265804445E-2</v>
      </c>
      <c r="W69" s="95">
        <f t="shared" si="27"/>
        <v>-0.18198723662589467</v>
      </c>
    </row>
    <row r="70" spans="1:23" x14ac:dyDescent="0.25">
      <c r="A70" s="17" t="s">
        <v>12</v>
      </c>
      <c r="B70" s="79" t="s">
        <v>13</v>
      </c>
      <c r="C70" s="20">
        <v>59</v>
      </c>
      <c r="D70" s="20" t="s">
        <v>18</v>
      </c>
      <c r="E70" s="19" t="s">
        <v>15</v>
      </c>
      <c r="F70" s="48">
        <v>7.92</v>
      </c>
      <c r="G70" s="35">
        <v>7.92</v>
      </c>
      <c r="H70" s="19" t="s">
        <v>94</v>
      </c>
      <c r="I70" s="61">
        <v>4</v>
      </c>
      <c r="J70" s="35">
        <f t="shared" si="28"/>
        <v>0</v>
      </c>
      <c r="K70" s="83">
        <f t="shared" si="26"/>
        <v>0</v>
      </c>
      <c r="M70" s="17" t="s">
        <v>12</v>
      </c>
      <c r="N70" s="79" t="s">
        <v>13</v>
      </c>
      <c r="O70" s="20">
        <v>59</v>
      </c>
      <c r="P70" s="20" t="s">
        <v>18</v>
      </c>
      <c r="Q70" s="19" t="s">
        <v>15</v>
      </c>
      <c r="R70" s="35">
        <f t="shared" si="24"/>
        <v>7.92</v>
      </c>
      <c r="S70" s="35">
        <v>7.9155597813592111</v>
      </c>
      <c r="T70" s="84">
        <v>4.3701952445839201E-2</v>
      </c>
      <c r="U70" s="19" t="s">
        <v>76</v>
      </c>
      <c r="V70" s="35">
        <f t="shared" si="29"/>
        <v>-4.4402186407888067E-3</v>
      </c>
      <c r="W70" s="95">
        <f t="shared" si="27"/>
        <v>0.10160229445793453</v>
      </c>
    </row>
    <row r="71" spans="1:23" x14ac:dyDescent="0.25">
      <c r="A71" s="17" t="s">
        <v>21</v>
      </c>
      <c r="B71" s="79" t="s">
        <v>13</v>
      </c>
      <c r="C71" s="20">
        <v>60</v>
      </c>
      <c r="D71" s="20" t="s">
        <v>18</v>
      </c>
      <c r="E71" s="19" t="s">
        <v>15</v>
      </c>
      <c r="F71" s="48">
        <v>5.48</v>
      </c>
      <c r="G71" s="35">
        <v>5.51</v>
      </c>
      <c r="H71" s="19" t="s">
        <v>94</v>
      </c>
      <c r="I71" s="61">
        <v>4</v>
      </c>
      <c r="J71" s="35">
        <f t="shared" si="28"/>
        <v>-2.9999999999999361E-2</v>
      </c>
      <c r="K71" s="83">
        <f t="shared" si="26"/>
        <v>-0.19999999999999574</v>
      </c>
      <c r="M71" s="17" t="s">
        <v>21</v>
      </c>
      <c r="N71" s="79" t="s">
        <v>13</v>
      </c>
      <c r="O71" s="20">
        <v>61</v>
      </c>
      <c r="P71" s="20" t="s">
        <v>18</v>
      </c>
      <c r="Q71" s="19" t="s">
        <v>15</v>
      </c>
      <c r="R71" s="35">
        <f t="shared" si="24"/>
        <v>5.48</v>
      </c>
      <c r="S71" s="35">
        <v>5.4888888969374996</v>
      </c>
      <c r="T71" s="84">
        <v>3.1478412445673939E-2</v>
      </c>
      <c r="U71" s="19" t="s">
        <v>76</v>
      </c>
      <c r="V71" s="35">
        <f t="shared" si="29"/>
        <v>8.8888969374991689E-3</v>
      </c>
      <c r="W71" s="95">
        <f t="shared" si="27"/>
        <v>-0.28238072529355795</v>
      </c>
    </row>
    <row r="72" spans="1:23" x14ac:dyDescent="0.25">
      <c r="A72" s="17" t="s">
        <v>20</v>
      </c>
      <c r="B72" s="79" t="s">
        <v>13</v>
      </c>
      <c r="C72" s="20">
        <v>61</v>
      </c>
      <c r="D72" s="20" t="s">
        <v>18</v>
      </c>
      <c r="E72" s="19" t="s">
        <v>15</v>
      </c>
      <c r="F72" s="48">
        <v>16.440000000000001</v>
      </c>
      <c r="G72" s="35">
        <v>16.399999999999999</v>
      </c>
      <c r="H72" s="19" t="s">
        <v>94</v>
      </c>
      <c r="I72" s="61">
        <v>4</v>
      </c>
      <c r="J72" s="35">
        <f t="shared" si="28"/>
        <v>4.00000000000027E-2</v>
      </c>
      <c r="K72" s="83">
        <f t="shared" si="26"/>
        <v>0.2666666666666847</v>
      </c>
      <c r="M72" s="17" t="s">
        <v>20</v>
      </c>
      <c r="N72" s="79" t="s">
        <v>13</v>
      </c>
      <c r="O72" s="20">
        <v>63</v>
      </c>
      <c r="P72" s="20" t="s">
        <v>18</v>
      </c>
      <c r="Q72" s="19" t="s">
        <v>15</v>
      </c>
      <c r="R72" s="35">
        <f t="shared" si="24"/>
        <v>16.440000000000001</v>
      </c>
      <c r="S72" s="35">
        <v>16.417221666225021</v>
      </c>
      <c r="T72" s="84">
        <v>6.8585168139837144E-2</v>
      </c>
      <c r="U72" s="19" t="s">
        <v>76</v>
      </c>
      <c r="V72" s="35">
        <f t="shared" si="29"/>
        <v>-2.2778333774979842E-2</v>
      </c>
      <c r="W72" s="95">
        <f t="shared" si="27"/>
        <v>0.3321174882671058</v>
      </c>
    </row>
    <row r="73" spans="1:23" x14ac:dyDescent="0.25">
      <c r="A73" s="17" t="s">
        <v>19</v>
      </c>
      <c r="B73" s="79" t="s">
        <v>13</v>
      </c>
      <c r="C73" s="20">
        <v>62</v>
      </c>
      <c r="D73" s="20" t="s">
        <v>18</v>
      </c>
      <c r="E73" s="19" t="s">
        <v>15</v>
      </c>
      <c r="F73" s="48">
        <v>20.99</v>
      </c>
      <c r="G73" s="35">
        <v>20.94</v>
      </c>
      <c r="H73" s="19" t="s">
        <v>94</v>
      </c>
      <c r="I73" s="61">
        <v>4</v>
      </c>
      <c r="J73" s="35">
        <f t="shared" si="28"/>
        <v>4.9999999999997158E-2</v>
      </c>
      <c r="K73" s="83">
        <f t="shared" si="26"/>
        <v>0.33333333333331439</v>
      </c>
      <c r="M73" s="17" t="s">
        <v>19</v>
      </c>
      <c r="N73" s="79" t="s">
        <v>13</v>
      </c>
      <c r="O73" s="20">
        <v>64</v>
      </c>
      <c r="P73" s="20" t="s">
        <v>18</v>
      </c>
      <c r="Q73" s="19" t="s">
        <v>15</v>
      </c>
      <c r="R73" s="35">
        <f t="shared" si="24"/>
        <v>20.99</v>
      </c>
      <c r="S73" s="35">
        <v>20.943459289312514</v>
      </c>
      <c r="T73" s="84">
        <v>8.5967415154817997E-2</v>
      </c>
      <c r="U73" s="19" t="s">
        <v>76</v>
      </c>
      <c r="V73" s="35">
        <f t="shared" si="29"/>
        <v>-4.6540710687484221E-2</v>
      </c>
      <c r="W73" s="95">
        <f t="shared" si="27"/>
        <v>0.5413761784470249</v>
      </c>
    </row>
    <row r="74" spans="1:23" x14ac:dyDescent="0.25">
      <c r="A74" s="17" t="s">
        <v>17</v>
      </c>
      <c r="B74" s="79" t="s">
        <v>13</v>
      </c>
      <c r="C74" s="20">
        <v>63</v>
      </c>
      <c r="D74" s="20" t="s">
        <v>18</v>
      </c>
      <c r="E74" s="19" t="s">
        <v>15</v>
      </c>
      <c r="F74" s="48">
        <v>15.9</v>
      </c>
      <c r="G74" s="35">
        <v>15.86</v>
      </c>
      <c r="H74" s="19" t="s">
        <v>94</v>
      </c>
      <c r="I74" s="61">
        <v>4</v>
      </c>
      <c r="J74" s="35">
        <f t="shared" si="28"/>
        <v>4.0000000000000924E-2</v>
      </c>
      <c r="K74" s="83">
        <f t="shared" si="26"/>
        <v>0.26666666666667282</v>
      </c>
      <c r="M74" s="17" t="s">
        <v>17</v>
      </c>
      <c r="N74" s="79" t="s">
        <v>13</v>
      </c>
      <c r="O74" s="20">
        <v>65</v>
      </c>
      <c r="P74" s="20" t="s">
        <v>18</v>
      </c>
      <c r="Q74" s="19" t="s">
        <v>15</v>
      </c>
      <c r="R74" s="35">
        <f t="shared" si="24"/>
        <v>15.9</v>
      </c>
      <c r="S74" s="35">
        <v>15.877874048225475</v>
      </c>
      <c r="T74" s="84">
        <v>5.5964632695632982E-2</v>
      </c>
      <c r="U74" s="19" t="s">
        <v>76</v>
      </c>
      <c r="V74" s="35">
        <f t="shared" si="29"/>
        <v>-2.2125951774524921E-2</v>
      </c>
      <c r="W74" s="95">
        <f t="shared" si="27"/>
        <v>0.39535597231305419</v>
      </c>
    </row>
    <row r="75" spans="1:23" x14ac:dyDescent="0.25">
      <c r="A75" s="59" t="s">
        <v>16</v>
      </c>
      <c r="B75" s="81" t="s">
        <v>13</v>
      </c>
      <c r="C75" s="20">
        <v>64</v>
      </c>
      <c r="D75" s="60" t="s">
        <v>14</v>
      </c>
      <c r="E75" s="47" t="s">
        <v>15</v>
      </c>
      <c r="F75" s="47">
        <v>4.33</v>
      </c>
      <c r="G75" s="35">
        <v>4.3899999999999997</v>
      </c>
      <c r="H75" s="35">
        <f t="shared" ref="H75:H76" si="30">0.075*G75</f>
        <v>0.32924999999999999</v>
      </c>
      <c r="I75" s="61">
        <v>4</v>
      </c>
      <c r="J75" s="61">
        <f t="shared" si="23"/>
        <v>-1.366742596810925</v>
      </c>
      <c r="K75" s="83">
        <f t="shared" si="26"/>
        <v>-0.18223234624145668</v>
      </c>
      <c r="M75" s="59" t="s">
        <v>25</v>
      </c>
      <c r="N75" s="81" t="s">
        <v>13</v>
      </c>
      <c r="O75" s="60">
        <v>66</v>
      </c>
      <c r="P75" s="60" t="s">
        <v>14</v>
      </c>
      <c r="Q75" s="47" t="s">
        <v>15</v>
      </c>
      <c r="R75" s="35">
        <f t="shared" si="24"/>
        <v>4.33</v>
      </c>
      <c r="S75" s="48">
        <v>4.3949999999999996</v>
      </c>
      <c r="T75" s="84">
        <v>0.10349999999999999</v>
      </c>
      <c r="U75" s="90">
        <v>1</v>
      </c>
      <c r="V75" s="61">
        <f>((R75-S75)/S75)*100</f>
        <v>-1.4789533560864507</v>
      </c>
      <c r="W75" s="83">
        <f>(R75-S75)/T75</f>
        <v>-0.62801932367149282</v>
      </c>
    </row>
    <row r="76" spans="1:23" ht="15.75" thickBot="1" x14ac:dyDescent="0.3">
      <c r="A76" s="77" t="s">
        <v>12</v>
      </c>
      <c r="B76" s="82" t="s">
        <v>13</v>
      </c>
      <c r="C76" s="93">
        <v>65</v>
      </c>
      <c r="D76" s="76" t="s">
        <v>14</v>
      </c>
      <c r="E76" s="72" t="s">
        <v>15</v>
      </c>
      <c r="F76" s="72">
        <v>3.62</v>
      </c>
      <c r="G76" s="73">
        <v>3.64</v>
      </c>
      <c r="H76" s="73">
        <f t="shared" si="30"/>
        <v>0.27300000000000002</v>
      </c>
      <c r="I76" s="74">
        <v>4</v>
      </c>
      <c r="J76" s="74">
        <f t="shared" si="23"/>
        <v>-0.54945054945054994</v>
      </c>
      <c r="K76" s="88">
        <f t="shared" si="26"/>
        <v>-7.3260073260073319E-2</v>
      </c>
      <c r="M76" s="77" t="s">
        <v>20</v>
      </c>
      <c r="N76" s="82" t="s">
        <v>13</v>
      </c>
      <c r="O76" s="76">
        <v>66</v>
      </c>
      <c r="P76" s="76" t="s">
        <v>14</v>
      </c>
      <c r="Q76" s="72" t="s">
        <v>15</v>
      </c>
      <c r="R76" s="73">
        <f t="shared" si="24"/>
        <v>3.62</v>
      </c>
      <c r="S76" s="75">
        <v>3.67</v>
      </c>
      <c r="T76" s="73">
        <v>8.4510000000000002E-2</v>
      </c>
      <c r="U76" s="91">
        <v>1</v>
      </c>
      <c r="V76" s="74">
        <f>((R76-S76)/S76)*100</f>
        <v>-1.362397820163483</v>
      </c>
      <c r="W76" s="88">
        <f>(R76-S76)/T76</f>
        <v>-0.59164595905809747</v>
      </c>
    </row>
  </sheetData>
  <sheetProtection algorithmName="SHA-512" hashValue="uGEhOG6fD6lVuIvoqVaIxzD7tmApRW1WF7/zgcF2ht0G3L9R+csqe7d/V4qvC9U0nKqLeo8LCTNlQ8WDkip2kA==" saltValue="hdlpGGAx/yO7bFvoUdORtg==" spinCount="100000" sheet="1" objects="1" scenarios="1" selectLockedCells="1" selectUnlockedCells="1"/>
  <mergeCells count="3">
    <mergeCell ref="A2:K2"/>
    <mergeCell ref="A8:K8"/>
    <mergeCell ref="M8:W8"/>
  </mergeCells>
  <conditionalFormatting sqref="K14:K43 K53:K76">
    <cfRule type="cellIs" dxfId="125" priority="19" stopIfTrue="1" operator="between">
      <formula>-2</formula>
      <formula>2</formula>
    </cfRule>
    <cfRule type="cellIs" dxfId="124" priority="21" stopIfTrue="1" operator="between">
      <formula>-3</formula>
      <formula>3</formula>
    </cfRule>
    <cfRule type="cellIs" dxfId="123" priority="22" operator="notBetween">
      <formula>-3</formula>
      <formula>3</formula>
    </cfRule>
  </conditionalFormatting>
  <conditionalFormatting sqref="W41:W43 W75:W76 W53:W67">
    <cfRule type="cellIs" dxfId="122" priority="4" stopIfTrue="1" operator="between">
      <formula>-2</formula>
      <formula>2</formula>
    </cfRule>
    <cfRule type="cellIs" dxfId="121" priority="5" stopIfTrue="1" operator="between">
      <formula>-3</formula>
      <formula>3</formula>
    </cfRule>
    <cfRule type="cellIs" dxfId="120" priority="6" operator="notBetween">
      <formula>-3</formula>
      <formula>3</formula>
    </cfRule>
  </conditionalFormatting>
  <conditionalFormatting sqref="W68:W74">
    <cfRule type="cellIs" dxfId="119" priority="1" stopIfTrue="1" operator="between">
      <formula>-2</formula>
      <formula>2</formula>
    </cfRule>
    <cfRule type="cellIs" dxfId="118" priority="2" stopIfTrue="1" operator="between">
      <formula>-3</formula>
      <formula>3</formula>
    </cfRule>
    <cfRule type="cellIs" dxfId="11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LABS</Ringtest>
    <DEEL xmlns="08cda046-0f15-45eb-a9d5-77306d3264cd">Deel 2</DEEL>
    <Publicatiedatum xmlns="dda9e79c-c62e-445e-b991-197574827cb3">2021-05-25T07:56:43+00:00</Publicatiedatum>
    <Distributie_x0020_datum xmlns="eba2475f-4c5c-418a-90c2-2b36802fc485">25 januari 2012</Distributie_x0020_datum>
    <PublicURL xmlns="08cda046-0f15-45eb-a9d5-77306d3264cd">https://reflabos.vito.be/ree/LABS_2019-2,3,4,5_Deel2.xlsx</PublicURL>
  </documentManagement>
</p:properties>
</file>

<file path=customXml/itemProps1.xml><?xml version="1.0" encoding="utf-8"?>
<ds:datastoreItem xmlns:ds="http://schemas.openxmlformats.org/officeDocument/2006/customXml" ds:itemID="{FFDCBB27-AB88-4D22-A13D-75E77D1A3F93}"/>
</file>

<file path=customXml/itemProps2.xml><?xml version="1.0" encoding="utf-8"?>
<ds:datastoreItem xmlns:ds="http://schemas.openxmlformats.org/officeDocument/2006/customXml" ds:itemID="{0D546EE7-9D11-4C53-950F-C611CA58C32A}"/>
</file>

<file path=customXml/itemProps3.xml><?xml version="1.0" encoding="utf-8"?>
<ds:datastoreItem xmlns:ds="http://schemas.openxmlformats.org/officeDocument/2006/customXml" ds:itemID="{FEC4F15D-6056-4606-9179-51FB12DA7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139</vt:lpstr>
      <vt:lpstr>193</vt:lpstr>
      <vt:lpstr>223</vt:lpstr>
      <vt:lpstr>225</vt:lpstr>
      <vt:lpstr>29</vt:lpstr>
      <vt:lpstr>339</vt:lpstr>
      <vt:lpstr>385</vt:lpstr>
      <vt:lpstr>428</vt:lpstr>
      <vt:lpstr>446</vt:lpstr>
      <vt:lpstr>509</vt:lpstr>
      <vt:lpstr>512</vt:lpstr>
      <vt:lpstr>579</vt:lpstr>
      <vt:lpstr>591</vt:lpstr>
      <vt:lpstr>644</vt:lpstr>
      <vt:lpstr>659</vt:lpstr>
      <vt:lpstr>689</vt:lpstr>
      <vt:lpstr>700</vt:lpstr>
      <vt:lpstr>717</vt:lpstr>
      <vt:lpstr>744</vt:lpstr>
      <vt:lpstr>807</vt:lpstr>
      <vt:lpstr>835</vt:lpstr>
      <vt:lpstr>904</vt:lpstr>
      <vt:lpstr>928</vt:lpstr>
      <vt:lpstr>'139'!Print_Area</vt:lpstr>
      <vt:lpstr>'193'!Print_Area</vt:lpstr>
      <vt:lpstr>'223'!Print_Area</vt:lpstr>
      <vt:lpstr>'225'!Print_Area</vt:lpstr>
      <vt:lpstr>'29'!Print_Area</vt:lpstr>
      <vt:lpstr>'339'!Print_Area</vt:lpstr>
      <vt:lpstr>'385'!Print_Area</vt:lpstr>
      <vt:lpstr>'428'!Print_Area</vt:lpstr>
      <vt:lpstr>'446'!Print_Area</vt:lpstr>
      <vt:lpstr>'509'!Print_Area</vt:lpstr>
      <vt:lpstr>'512'!Print_Area</vt:lpstr>
      <vt:lpstr>'579'!Print_Area</vt:lpstr>
      <vt:lpstr>'591'!Print_Area</vt:lpstr>
      <vt:lpstr>'644'!Print_Area</vt:lpstr>
      <vt:lpstr>'659'!Print_Area</vt:lpstr>
      <vt:lpstr>'689'!Print_Area</vt:lpstr>
      <vt:lpstr>'700'!Print_Area</vt:lpstr>
      <vt:lpstr>'717'!Print_Area</vt:lpstr>
      <vt:lpstr>'744'!Print_Area</vt:lpstr>
      <vt:lpstr>'807'!Print_Area</vt:lpstr>
      <vt:lpstr>'835'!Print_Area</vt:lpstr>
      <vt:lpstr>'904'!Print_Area</vt:lpstr>
      <vt:lpstr>'928'!Print_Area</vt:lpstr>
      <vt:lpstr>'139'!Print_Titles</vt:lpstr>
      <vt:lpstr>'193'!Print_Titles</vt:lpstr>
      <vt:lpstr>'223'!Print_Titles</vt:lpstr>
      <vt:lpstr>'225'!Print_Titles</vt:lpstr>
      <vt:lpstr>'29'!Print_Titles</vt:lpstr>
      <vt:lpstr>'339'!Print_Titles</vt:lpstr>
      <vt:lpstr>'385'!Print_Titles</vt:lpstr>
      <vt:lpstr>'428'!Print_Titles</vt:lpstr>
      <vt:lpstr>'446'!Print_Titles</vt:lpstr>
      <vt:lpstr>'509'!Print_Titles</vt:lpstr>
      <vt:lpstr>'512'!Print_Titles</vt:lpstr>
      <vt:lpstr>'579'!Print_Titles</vt:lpstr>
      <vt:lpstr>'591'!Print_Titles</vt:lpstr>
      <vt:lpstr>'644'!Print_Titles</vt:lpstr>
      <vt:lpstr>'659'!Print_Titles</vt:lpstr>
      <vt:lpstr>'689'!Print_Titles</vt:lpstr>
      <vt:lpstr>'700'!Print_Titles</vt:lpstr>
      <vt:lpstr>'717'!Print_Titles</vt:lpstr>
      <vt:lpstr>'744'!Print_Titles</vt:lpstr>
      <vt:lpstr>'807'!Print_Titles</vt:lpstr>
      <vt:lpstr>'835'!Print_Titles</vt:lpstr>
      <vt:lpstr>'904'!Print_Titles</vt:lpstr>
      <vt:lpstr>'928'!Print_Titles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2019-2,3,4,4 deel 2</dc:title>
  <dc:creator>dceustet</dc:creator>
  <cp:lastModifiedBy>Baeyens Bart</cp:lastModifiedBy>
  <cp:lastPrinted>2016-06-24T12:28:40Z</cp:lastPrinted>
  <dcterms:created xsi:type="dcterms:W3CDTF">2012-03-19T07:59:52Z</dcterms:created>
  <dcterms:modified xsi:type="dcterms:W3CDTF">2019-12-12T07:11:19Z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25600</vt:r8>
  </property>
</Properties>
</file>