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ienst_REE\Ringtesten\E0003 (L15W4) ringtesten LNElucht (LABS)\LABS2020\LABS\5. Rapportering\Eindrapport\bijlagen eindrapport\Deel 2 per labo\"/>
    </mc:Choice>
  </mc:AlternateContent>
  <xr:revisionPtr revIDLastSave="0" documentId="13_ncr:1_{6A875293-BC74-46BD-9265-F760F89529C1}" xr6:coauthVersionLast="36" xr6:coauthVersionMax="36" xr10:uidLastSave="{00000000-0000-0000-0000-000000000000}"/>
  <bookViews>
    <workbookView xWindow="0" yWindow="0" windowWidth="28800" windowHeight="12216" tabRatio="952" xr2:uid="{00000000-000D-0000-FFFF-FFFF00000000}"/>
  </bookViews>
  <sheets>
    <sheet name="193" sheetId="25" r:id="rId1"/>
    <sheet name="223" sheetId="7" r:id="rId2"/>
    <sheet name="225" sheetId="8" r:id="rId3"/>
    <sheet name="295" sheetId="9" r:id="rId4"/>
    <sheet name="339 " sheetId="18" r:id="rId5"/>
    <sheet name="428 " sheetId="12" r:id="rId6"/>
    <sheet name="446" sheetId="11" r:id="rId7"/>
    <sheet name="509" sheetId="14" r:id="rId8"/>
    <sheet name="512" sheetId="22" r:id="rId9"/>
    <sheet name="551" sheetId="32" r:id="rId10"/>
    <sheet name="579" sheetId="21" r:id="rId11"/>
    <sheet name="591" sheetId="17" r:id="rId12"/>
    <sheet name="644" sheetId="4" r:id="rId13"/>
    <sheet name="689" sheetId="5" r:id="rId14"/>
    <sheet name="700" sheetId="24" r:id="rId15"/>
    <sheet name="744" sheetId="19" r:id="rId16"/>
    <sheet name="904" sheetId="13" r:id="rId17"/>
    <sheet name="928" sheetId="20" r:id="rId18"/>
  </sheets>
  <definedNames>
    <definedName name="_xlnm.Print_Area" localSheetId="0">'193'!$A$1:$L$29</definedName>
    <definedName name="_xlnm.Print_Area" localSheetId="1">'223'!$A$1:$L$29</definedName>
    <definedName name="_xlnm.Print_Area" localSheetId="2">'225'!$A$1:$L$29</definedName>
    <definedName name="_xlnm.Print_Area" localSheetId="3">'295'!$A$1:$L$29</definedName>
    <definedName name="_xlnm.Print_Area" localSheetId="4">'339 '!$A$1:$L$29</definedName>
    <definedName name="_xlnm.Print_Area" localSheetId="5">'428 '!$A$1:$L$29</definedName>
    <definedName name="_xlnm.Print_Area" localSheetId="6">'446'!$A$1:$L$29</definedName>
    <definedName name="_xlnm.Print_Area" localSheetId="7">'509'!$A$1:$L$29</definedName>
    <definedName name="_xlnm.Print_Area" localSheetId="8">'512'!$A$2:$L$27</definedName>
    <definedName name="_xlnm.Print_Area" localSheetId="9">'551'!$A$1:$L$29</definedName>
    <definedName name="_xlnm.Print_Area" localSheetId="10">'579'!$A$1:$L$27</definedName>
    <definedName name="_xlnm.Print_Area" localSheetId="11">'591'!$A$1:$L$31</definedName>
    <definedName name="_xlnm.Print_Area" localSheetId="12">'644'!$A$1:$L$29</definedName>
    <definedName name="_xlnm.Print_Area" localSheetId="13">'689'!$A$1:$L$27</definedName>
    <definedName name="_xlnm.Print_Area" localSheetId="14">'700'!$A$1:$L$31</definedName>
    <definedName name="_xlnm.Print_Area" localSheetId="15">'744'!$A$1:$L$29</definedName>
    <definedName name="_xlnm.Print_Area" localSheetId="16">'904'!$A$1:$L$31</definedName>
    <definedName name="_xlnm.Print_Area" localSheetId="17">'928'!$A$1:$L$27</definedName>
    <definedName name="_xlnm.Print_Titles" localSheetId="0">'193'!$2:$6</definedName>
    <definedName name="_xlnm.Print_Titles" localSheetId="1">'223'!$2:$6</definedName>
    <definedName name="_xlnm.Print_Titles" localSheetId="2">'225'!$2:$6</definedName>
    <definedName name="_xlnm.Print_Titles" localSheetId="3">'295'!$2:$6</definedName>
    <definedName name="_xlnm.Print_Titles" localSheetId="4">'339 '!$2:$6</definedName>
    <definedName name="_xlnm.Print_Titles" localSheetId="5">'428 '!$2:$6</definedName>
    <definedName name="_xlnm.Print_Titles" localSheetId="6">'446'!$2:$6</definedName>
    <definedName name="_xlnm.Print_Titles" localSheetId="7">'509'!$2:$6</definedName>
    <definedName name="_xlnm.Print_Titles" localSheetId="8">'512'!$2:$6</definedName>
    <definedName name="_xlnm.Print_Titles" localSheetId="9">'551'!$2:$6</definedName>
    <definedName name="_xlnm.Print_Titles" localSheetId="10">'579'!$2:$6</definedName>
    <definedName name="_xlnm.Print_Titles" localSheetId="11">'591'!$2:$6</definedName>
    <definedName name="_xlnm.Print_Titles" localSheetId="12">'644'!$2:$6</definedName>
    <definedName name="_xlnm.Print_Titles" localSheetId="13">'689'!$2:$6</definedName>
    <definedName name="_xlnm.Print_Titles" localSheetId="14">'700'!$2:$6</definedName>
    <definedName name="_xlnm.Print_Titles" localSheetId="15">'744'!$2:$6</definedName>
    <definedName name="_xlnm.Print_Titles" localSheetId="16">'904'!$2:$6</definedName>
    <definedName name="_xlnm.Print_Titles" localSheetId="17">'928'!$2:$6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6" i="5" l="1"/>
  <c r="J16" i="5"/>
  <c r="J17" i="5"/>
  <c r="H16" i="5"/>
  <c r="H27" i="8" l="1"/>
  <c r="H26" i="8"/>
  <c r="H25" i="8"/>
  <c r="H27" i="9"/>
  <c r="H26" i="9"/>
  <c r="H25" i="9"/>
  <c r="H27" i="18"/>
  <c r="H26" i="18"/>
  <c r="H25" i="18"/>
  <c r="H27" i="12"/>
  <c r="H26" i="12"/>
  <c r="H25" i="12"/>
  <c r="H27" i="14"/>
  <c r="H26" i="14"/>
  <c r="H25" i="14"/>
  <c r="H25" i="22"/>
  <c r="H24" i="22"/>
  <c r="H23" i="22"/>
  <c r="H27" i="32"/>
  <c r="H26" i="32"/>
  <c r="H25" i="32"/>
  <c r="H25" i="21"/>
  <c r="H24" i="21"/>
  <c r="H23" i="21"/>
  <c r="H29" i="17"/>
  <c r="H28" i="17"/>
  <c r="H27" i="17"/>
  <c r="H27" i="4"/>
  <c r="H26" i="4"/>
  <c r="H25" i="4"/>
  <c r="H25" i="5"/>
  <c r="H24" i="5"/>
  <c r="H23" i="5"/>
  <c r="H29" i="24"/>
  <c r="H28" i="24"/>
  <c r="H27" i="24"/>
  <c r="H27" i="19"/>
  <c r="H26" i="19"/>
  <c r="H25" i="19"/>
  <c r="H27" i="7"/>
  <c r="H26" i="7"/>
  <c r="H25" i="7"/>
  <c r="K25" i="25"/>
  <c r="H26" i="25"/>
  <c r="H27" i="25"/>
  <c r="H25" i="25"/>
  <c r="J20" i="7" l="1"/>
  <c r="J21" i="7"/>
  <c r="J22" i="7"/>
  <c r="J25" i="7"/>
  <c r="J26" i="7"/>
  <c r="J27" i="7"/>
  <c r="J20" i="8"/>
  <c r="J21" i="8"/>
  <c r="J22" i="8"/>
  <c r="J25" i="8"/>
  <c r="J26" i="8"/>
  <c r="J27" i="8"/>
  <c r="J20" i="9"/>
  <c r="J21" i="9"/>
  <c r="J22" i="9"/>
  <c r="J25" i="9"/>
  <c r="J26" i="9"/>
  <c r="J27" i="9"/>
  <c r="J20" i="18"/>
  <c r="J21" i="18"/>
  <c r="J22" i="18"/>
  <c r="J25" i="18"/>
  <c r="J26" i="18"/>
  <c r="J27" i="18"/>
  <c r="J20" i="12"/>
  <c r="J21" i="12"/>
  <c r="J22" i="12"/>
  <c r="J25" i="12"/>
  <c r="J26" i="12"/>
  <c r="J27" i="12"/>
  <c r="J20" i="32"/>
  <c r="J21" i="32"/>
  <c r="J22" i="32"/>
  <c r="J25" i="32"/>
  <c r="J26" i="32"/>
  <c r="J27" i="32"/>
  <c r="J20" i="14"/>
  <c r="J21" i="14"/>
  <c r="J22" i="14"/>
  <c r="J25" i="14"/>
  <c r="J26" i="14"/>
  <c r="J27" i="14"/>
  <c r="J18" i="22"/>
  <c r="J19" i="22"/>
  <c r="J20" i="22"/>
  <c r="J23" i="22"/>
  <c r="J24" i="22"/>
  <c r="J25" i="22"/>
  <c r="J18" i="21"/>
  <c r="J19" i="21"/>
  <c r="J20" i="21"/>
  <c r="J23" i="21"/>
  <c r="J24" i="21"/>
  <c r="J25" i="21"/>
  <c r="J22" i="17"/>
  <c r="J23" i="17"/>
  <c r="J24" i="17"/>
  <c r="J27" i="17"/>
  <c r="J28" i="17"/>
  <c r="J29" i="17"/>
  <c r="J20" i="4"/>
  <c r="J21" i="4"/>
  <c r="J22" i="4"/>
  <c r="J25" i="4"/>
  <c r="J26" i="4"/>
  <c r="J27" i="4"/>
  <c r="J18" i="5"/>
  <c r="J19" i="5"/>
  <c r="J20" i="5"/>
  <c r="J23" i="5"/>
  <c r="J24" i="5"/>
  <c r="J25" i="5"/>
  <c r="J22" i="24"/>
  <c r="J23" i="24"/>
  <c r="J24" i="24"/>
  <c r="J27" i="24"/>
  <c r="J28" i="24"/>
  <c r="J29" i="24"/>
  <c r="J20" i="25"/>
  <c r="J21" i="25"/>
  <c r="J22" i="25"/>
  <c r="J25" i="25"/>
  <c r="J26" i="25"/>
  <c r="J27" i="25"/>
  <c r="J20" i="19"/>
  <c r="J21" i="19"/>
  <c r="J22" i="19"/>
  <c r="J25" i="19"/>
  <c r="J26" i="19"/>
  <c r="J27" i="19"/>
  <c r="J22" i="13"/>
  <c r="J23" i="13"/>
  <c r="J24" i="13"/>
  <c r="J27" i="13"/>
  <c r="J28" i="13"/>
  <c r="J29" i="13"/>
  <c r="J18" i="20"/>
  <c r="J19" i="20"/>
  <c r="J20" i="20"/>
  <c r="J23" i="20"/>
  <c r="J24" i="20"/>
  <c r="J25" i="20"/>
  <c r="K27" i="32"/>
  <c r="K26" i="32"/>
  <c r="K25" i="32"/>
  <c r="K22" i="32"/>
  <c r="H22" i="32"/>
  <c r="K21" i="32"/>
  <c r="H21" i="32"/>
  <c r="K20" i="32"/>
  <c r="H20" i="32"/>
  <c r="K19" i="32"/>
  <c r="J19" i="32"/>
  <c r="H19" i="32"/>
  <c r="K18" i="32"/>
  <c r="J18" i="32"/>
  <c r="H18" i="32"/>
  <c r="K17" i="32"/>
  <c r="J17" i="32"/>
  <c r="H17" i="32"/>
  <c r="K16" i="32"/>
  <c r="J16" i="32"/>
  <c r="H16" i="32"/>
  <c r="K15" i="32"/>
  <c r="J15" i="32"/>
  <c r="H15" i="32"/>
  <c r="K14" i="32"/>
  <c r="J14" i="32"/>
  <c r="H14" i="32"/>
  <c r="K27" i="7" l="1"/>
  <c r="K26" i="7"/>
  <c r="K25" i="7"/>
  <c r="K22" i="7"/>
  <c r="K21" i="7"/>
  <c r="K20" i="7"/>
  <c r="K27" i="8"/>
  <c r="K26" i="8"/>
  <c r="K25" i="8"/>
  <c r="K22" i="8"/>
  <c r="K21" i="8"/>
  <c r="K20" i="8"/>
  <c r="K27" i="9"/>
  <c r="K26" i="9"/>
  <c r="K25" i="9"/>
  <c r="K22" i="9"/>
  <c r="K21" i="9"/>
  <c r="K20" i="9"/>
  <c r="K27" i="18"/>
  <c r="K26" i="18"/>
  <c r="K25" i="18"/>
  <c r="K22" i="18"/>
  <c r="K21" i="18"/>
  <c r="K20" i="18"/>
  <c r="K27" i="12"/>
  <c r="K26" i="12"/>
  <c r="K25" i="12"/>
  <c r="K22" i="12"/>
  <c r="K21" i="12"/>
  <c r="K20" i="12"/>
  <c r="K27" i="14"/>
  <c r="K26" i="14"/>
  <c r="K25" i="14"/>
  <c r="K22" i="14"/>
  <c r="K21" i="14"/>
  <c r="K20" i="14"/>
  <c r="K25" i="22"/>
  <c r="K24" i="22"/>
  <c r="K23" i="22"/>
  <c r="K20" i="22"/>
  <c r="K19" i="22"/>
  <c r="K18" i="22"/>
  <c r="K25" i="21"/>
  <c r="K24" i="21"/>
  <c r="K23" i="21"/>
  <c r="K20" i="21"/>
  <c r="K19" i="21"/>
  <c r="K18" i="21"/>
  <c r="K29" i="17"/>
  <c r="K28" i="17"/>
  <c r="K27" i="17"/>
  <c r="K24" i="17"/>
  <c r="K23" i="17"/>
  <c r="K22" i="17"/>
  <c r="K27" i="4"/>
  <c r="K26" i="4"/>
  <c r="K25" i="4"/>
  <c r="K22" i="4"/>
  <c r="K21" i="4"/>
  <c r="K20" i="4"/>
  <c r="K25" i="5"/>
  <c r="K24" i="5"/>
  <c r="K23" i="5"/>
  <c r="K20" i="5"/>
  <c r="K19" i="5"/>
  <c r="K18" i="5"/>
  <c r="K29" i="24"/>
  <c r="K28" i="24"/>
  <c r="K27" i="24"/>
  <c r="K24" i="24"/>
  <c r="K23" i="24"/>
  <c r="K22" i="24"/>
  <c r="K27" i="25"/>
  <c r="K26" i="25"/>
  <c r="K22" i="25"/>
  <c r="K21" i="25"/>
  <c r="K20" i="25"/>
  <c r="K27" i="19"/>
  <c r="K26" i="19"/>
  <c r="K25" i="19"/>
  <c r="K22" i="19"/>
  <c r="K21" i="19"/>
  <c r="K20" i="19"/>
  <c r="K29" i="13"/>
  <c r="K28" i="13"/>
  <c r="K27" i="13"/>
  <c r="K24" i="13"/>
  <c r="K23" i="13"/>
  <c r="K22" i="13"/>
  <c r="K25" i="20"/>
  <c r="K24" i="20"/>
  <c r="K23" i="20"/>
  <c r="K20" i="20"/>
  <c r="K19" i="20"/>
  <c r="K18" i="20"/>
  <c r="H22" i="7" l="1"/>
  <c r="H21" i="7"/>
  <c r="H20" i="7"/>
  <c r="K19" i="7"/>
  <c r="J19" i="7"/>
  <c r="H19" i="7"/>
  <c r="K18" i="7"/>
  <c r="J18" i="7"/>
  <c r="H18" i="7"/>
  <c r="K17" i="7"/>
  <c r="J17" i="7"/>
  <c r="H17" i="7"/>
  <c r="K16" i="7"/>
  <c r="J16" i="7"/>
  <c r="H16" i="7"/>
  <c r="K15" i="7"/>
  <c r="J15" i="7"/>
  <c r="H15" i="7"/>
  <c r="K14" i="7"/>
  <c r="J14" i="7"/>
  <c r="H14" i="7"/>
  <c r="H22" i="8"/>
  <c r="H21" i="8"/>
  <c r="H20" i="8"/>
  <c r="K19" i="8"/>
  <c r="J19" i="8"/>
  <c r="H19" i="8"/>
  <c r="K18" i="8"/>
  <c r="J18" i="8"/>
  <c r="H18" i="8"/>
  <c r="K17" i="8"/>
  <c r="J17" i="8"/>
  <c r="H17" i="8"/>
  <c r="K16" i="8"/>
  <c r="J16" i="8"/>
  <c r="H16" i="8"/>
  <c r="K15" i="8"/>
  <c r="J15" i="8"/>
  <c r="H15" i="8"/>
  <c r="K14" i="8"/>
  <c r="J14" i="8"/>
  <c r="H14" i="8"/>
  <c r="H22" i="9"/>
  <c r="H21" i="9"/>
  <c r="H20" i="9"/>
  <c r="K19" i="9"/>
  <c r="J19" i="9"/>
  <c r="H19" i="9"/>
  <c r="K18" i="9"/>
  <c r="J18" i="9"/>
  <c r="H18" i="9"/>
  <c r="K17" i="9"/>
  <c r="J17" i="9"/>
  <c r="H17" i="9"/>
  <c r="K16" i="9"/>
  <c r="J16" i="9"/>
  <c r="H16" i="9"/>
  <c r="K15" i="9"/>
  <c r="J15" i="9"/>
  <c r="H15" i="9"/>
  <c r="K14" i="9"/>
  <c r="J14" i="9"/>
  <c r="H14" i="9"/>
  <c r="H22" i="18"/>
  <c r="H21" i="18"/>
  <c r="H20" i="18"/>
  <c r="K19" i="18"/>
  <c r="J19" i="18"/>
  <c r="H19" i="18"/>
  <c r="K18" i="18"/>
  <c r="J18" i="18"/>
  <c r="H18" i="18"/>
  <c r="K17" i="18"/>
  <c r="J17" i="18"/>
  <c r="H17" i="18"/>
  <c r="K16" i="18"/>
  <c r="J16" i="18"/>
  <c r="H16" i="18"/>
  <c r="K15" i="18"/>
  <c r="J15" i="18"/>
  <c r="H15" i="18"/>
  <c r="K14" i="18"/>
  <c r="J14" i="18"/>
  <c r="H14" i="18"/>
  <c r="H22" i="12"/>
  <c r="H21" i="12"/>
  <c r="H20" i="12"/>
  <c r="K19" i="12"/>
  <c r="J19" i="12"/>
  <c r="H19" i="12"/>
  <c r="K18" i="12"/>
  <c r="J18" i="12"/>
  <c r="H18" i="12"/>
  <c r="K17" i="12"/>
  <c r="J17" i="12"/>
  <c r="H17" i="12"/>
  <c r="K16" i="12"/>
  <c r="J16" i="12"/>
  <c r="H16" i="12"/>
  <c r="K15" i="12"/>
  <c r="J15" i="12"/>
  <c r="H15" i="12"/>
  <c r="K14" i="12"/>
  <c r="J14" i="12"/>
  <c r="H14" i="12"/>
  <c r="K19" i="11"/>
  <c r="J19" i="11"/>
  <c r="H19" i="11"/>
  <c r="K18" i="11"/>
  <c r="J18" i="11"/>
  <c r="H18" i="11"/>
  <c r="K17" i="11"/>
  <c r="J17" i="11"/>
  <c r="H17" i="11"/>
  <c r="K16" i="11"/>
  <c r="J16" i="11"/>
  <c r="H16" i="11"/>
  <c r="K15" i="11"/>
  <c r="J15" i="11"/>
  <c r="H15" i="11"/>
  <c r="K14" i="11"/>
  <c r="J14" i="11"/>
  <c r="H14" i="11"/>
  <c r="H22" i="14"/>
  <c r="H21" i="14"/>
  <c r="H20" i="14"/>
  <c r="K19" i="14"/>
  <c r="J19" i="14"/>
  <c r="H19" i="14"/>
  <c r="K18" i="14"/>
  <c r="J18" i="14"/>
  <c r="H18" i="14"/>
  <c r="K17" i="14"/>
  <c r="J17" i="14"/>
  <c r="H17" i="14"/>
  <c r="K16" i="14"/>
  <c r="J16" i="14"/>
  <c r="H16" i="14"/>
  <c r="K15" i="14"/>
  <c r="J15" i="14"/>
  <c r="H15" i="14"/>
  <c r="K14" i="14"/>
  <c r="J14" i="14"/>
  <c r="H14" i="14"/>
  <c r="H20" i="22"/>
  <c r="H19" i="22"/>
  <c r="H18" i="22"/>
  <c r="K17" i="22"/>
  <c r="J17" i="22"/>
  <c r="H17" i="22"/>
  <c r="K16" i="22"/>
  <c r="J16" i="22"/>
  <c r="H16" i="22"/>
  <c r="K15" i="22"/>
  <c r="J15" i="22"/>
  <c r="H15" i="22"/>
  <c r="K14" i="22"/>
  <c r="J14" i="22"/>
  <c r="H14" i="22"/>
  <c r="H20" i="21"/>
  <c r="H19" i="21"/>
  <c r="H18" i="21"/>
  <c r="K17" i="21"/>
  <c r="J17" i="21"/>
  <c r="H17" i="21"/>
  <c r="K16" i="21"/>
  <c r="J16" i="21"/>
  <c r="H16" i="21"/>
  <c r="K15" i="21"/>
  <c r="J15" i="21"/>
  <c r="H15" i="21"/>
  <c r="K14" i="21"/>
  <c r="J14" i="21"/>
  <c r="H14" i="21"/>
  <c r="H24" i="17"/>
  <c r="H23" i="17"/>
  <c r="H22" i="17"/>
  <c r="K21" i="17"/>
  <c r="J21" i="17"/>
  <c r="H21" i="17"/>
  <c r="K20" i="17"/>
  <c r="J20" i="17"/>
  <c r="H20" i="17"/>
  <c r="K19" i="17"/>
  <c r="J19" i="17"/>
  <c r="H19" i="17"/>
  <c r="K18" i="17"/>
  <c r="J18" i="17"/>
  <c r="H18" i="17"/>
  <c r="K17" i="17"/>
  <c r="J17" i="17"/>
  <c r="H17" i="17"/>
  <c r="K16" i="17"/>
  <c r="J16" i="17"/>
  <c r="H16" i="17"/>
  <c r="K15" i="17"/>
  <c r="J15" i="17"/>
  <c r="H15" i="17"/>
  <c r="K14" i="17"/>
  <c r="J14" i="17"/>
  <c r="H14" i="17"/>
  <c r="H22" i="4"/>
  <c r="H21" i="4"/>
  <c r="H20" i="4"/>
  <c r="K19" i="4"/>
  <c r="J19" i="4"/>
  <c r="H19" i="4"/>
  <c r="K18" i="4"/>
  <c r="J18" i="4"/>
  <c r="H18" i="4"/>
  <c r="K17" i="4"/>
  <c r="J17" i="4"/>
  <c r="H17" i="4"/>
  <c r="K16" i="4"/>
  <c r="J16" i="4"/>
  <c r="H16" i="4"/>
  <c r="K15" i="4"/>
  <c r="J15" i="4"/>
  <c r="H15" i="4"/>
  <c r="K14" i="4"/>
  <c r="J14" i="4"/>
  <c r="H14" i="4"/>
  <c r="H20" i="5"/>
  <c r="H19" i="5"/>
  <c r="H18" i="5"/>
  <c r="K17" i="5"/>
  <c r="H17" i="5"/>
  <c r="K15" i="5"/>
  <c r="J15" i="5"/>
  <c r="H15" i="5"/>
  <c r="K14" i="5"/>
  <c r="J14" i="5"/>
  <c r="H14" i="5"/>
  <c r="H24" i="24"/>
  <c r="H23" i="24"/>
  <c r="H22" i="24"/>
  <c r="K21" i="24"/>
  <c r="J21" i="24"/>
  <c r="H21" i="24"/>
  <c r="K20" i="24"/>
  <c r="J20" i="24"/>
  <c r="H20" i="24"/>
  <c r="K19" i="24"/>
  <c r="J19" i="24"/>
  <c r="H19" i="24"/>
  <c r="K18" i="24"/>
  <c r="J18" i="24"/>
  <c r="H18" i="24"/>
  <c r="K17" i="24"/>
  <c r="J17" i="24"/>
  <c r="H17" i="24"/>
  <c r="K16" i="24"/>
  <c r="J16" i="24"/>
  <c r="H16" i="24"/>
  <c r="K15" i="24"/>
  <c r="J15" i="24"/>
  <c r="H15" i="24"/>
  <c r="K14" i="24"/>
  <c r="J14" i="24"/>
  <c r="H14" i="24"/>
  <c r="H22" i="25"/>
  <c r="H21" i="25"/>
  <c r="H20" i="25"/>
  <c r="K19" i="25"/>
  <c r="J19" i="25"/>
  <c r="H19" i="25"/>
  <c r="K18" i="25"/>
  <c r="J18" i="25"/>
  <c r="H18" i="25"/>
  <c r="K17" i="25"/>
  <c r="J17" i="25"/>
  <c r="H17" i="25"/>
  <c r="K16" i="25"/>
  <c r="J16" i="25"/>
  <c r="H16" i="25"/>
  <c r="K15" i="25"/>
  <c r="J15" i="25"/>
  <c r="H15" i="25"/>
  <c r="K14" i="25"/>
  <c r="J14" i="25"/>
  <c r="H14" i="25"/>
  <c r="H22" i="19"/>
  <c r="H21" i="19"/>
  <c r="H20" i="19"/>
  <c r="K19" i="19"/>
  <c r="J19" i="19"/>
  <c r="H19" i="19"/>
  <c r="K18" i="19"/>
  <c r="J18" i="19"/>
  <c r="H18" i="19"/>
  <c r="K17" i="19"/>
  <c r="J17" i="19"/>
  <c r="H17" i="19"/>
  <c r="K16" i="19"/>
  <c r="J16" i="19"/>
  <c r="H16" i="19"/>
  <c r="K15" i="19"/>
  <c r="J15" i="19"/>
  <c r="H15" i="19"/>
  <c r="K14" i="19"/>
  <c r="J14" i="19"/>
  <c r="H14" i="19"/>
  <c r="H29" i="13"/>
  <c r="H28" i="13"/>
  <c r="H27" i="13"/>
  <c r="H24" i="13"/>
  <c r="H23" i="13"/>
  <c r="H22" i="13"/>
  <c r="K21" i="13"/>
  <c r="J21" i="13"/>
  <c r="H21" i="13"/>
  <c r="K20" i="13"/>
  <c r="J20" i="13"/>
  <c r="H20" i="13"/>
  <c r="K19" i="13"/>
  <c r="J19" i="13"/>
  <c r="H19" i="13"/>
  <c r="K18" i="13"/>
  <c r="J18" i="13"/>
  <c r="H18" i="13"/>
  <c r="K17" i="13"/>
  <c r="J17" i="13"/>
  <c r="H17" i="13"/>
  <c r="K16" i="13"/>
  <c r="J16" i="13"/>
  <c r="H16" i="13"/>
  <c r="K15" i="13"/>
  <c r="J15" i="13"/>
  <c r="H15" i="13"/>
  <c r="K14" i="13"/>
  <c r="J14" i="13"/>
  <c r="H14" i="13"/>
  <c r="H25" i="20"/>
  <c r="H24" i="20"/>
  <c r="H23" i="20"/>
  <c r="H20" i="20"/>
  <c r="H19" i="20"/>
  <c r="H18" i="20"/>
  <c r="K17" i="20"/>
  <c r="J17" i="20"/>
  <c r="H17" i="20"/>
  <c r="K16" i="20"/>
  <c r="J16" i="20"/>
  <c r="H16" i="20"/>
  <c r="K15" i="20"/>
  <c r="J15" i="20"/>
  <c r="H15" i="20"/>
  <c r="K14" i="20"/>
  <c r="J14" i="20"/>
  <c r="H14" i="20"/>
</calcChain>
</file>

<file path=xl/sharedStrings.xml><?xml version="1.0" encoding="utf-8"?>
<sst xmlns="http://schemas.openxmlformats.org/spreadsheetml/2006/main" count="1438" uniqueCount="62">
  <si>
    <t>Monster</t>
  </si>
  <si>
    <t>Nr.</t>
  </si>
  <si>
    <t>parameter</t>
  </si>
  <si>
    <t>eenheid</t>
  </si>
  <si>
    <t>z-score</t>
  </si>
  <si>
    <t>Labocode:</t>
  </si>
  <si>
    <r>
      <t>σ</t>
    </r>
    <r>
      <rPr>
        <b/>
        <vertAlign val="subscript"/>
        <sz val="11"/>
        <color theme="1"/>
        <rFont val="Calibri"/>
        <family val="2"/>
      </rPr>
      <t>P</t>
    </r>
  </si>
  <si>
    <r>
      <t xml:space="preserve">type </t>
    </r>
    <r>
      <rPr>
        <b/>
        <sz val="11"/>
        <color theme="1"/>
        <rFont val="Calibri"/>
        <family val="2"/>
      </rPr>
      <t>σ</t>
    </r>
    <r>
      <rPr>
        <b/>
        <vertAlign val="subscript"/>
        <sz val="11"/>
        <color theme="1"/>
        <rFont val="Calibri"/>
        <family val="2"/>
        <scheme val="minor"/>
      </rPr>
      <t>P</t>
    </r>
  </si>
  <si>
    <t>Matrix</t>
  </si>
  <si>
    <t>Gerapp. waarde</t>
  </si>
  <si>
    <t xml:space="preserve"> Individueel rapport, bijlage bij rapport :</t>
  </si>
  <si>
    <t>stap 3</t>
  </si>
  <si>
    <t>gas</t>
  </si>
  <si>
    <t>stap 2</t>
  </si>
  <si>
    <t>stap 8</t>
  </si>
  <si>
    <t>stap 7</t>
  </si>
  <si>
    <t>stap 5</t>
  </si>
  <si>
    <t>stap 1</t>
  </si>
  <si>
    <t>stap 6</t>
  </si>
  <si>
    <t>stap 4</t>
  </si>
  <si>
    <t>stof</t>
  </si>
  <si>
    <t>massatoename</t>
  </si>
  <si>
    <t>mg</t>
  </si>
  <si>
    <t>stof hoge conc 1e set filter 3</t>
  </si>
  <si>
    <t>stof hoge conc 1e set filter 2</t>
  </si>
  <si>
    <t>stof hoge conc 1e set filter 1</t>
  </si>
  <si>
    <t>stof lage conc 1e set filter 3</t>
  </si>
  <si>
    <t>stof lage conc 1e set filter 2</t>
  </si>
  <si>
    <t>stof lage conc 1e set filter 1</t>
  </si>
  <si>
    <t>Snelheid hoog-3</t>
  </si>
  <si>
    <t>m/s</t>
  </si>
  <si>
    <t>Snelheid hoog-2</t>
  </si>
  <si>
    <t>Snelheid hoog-1</t>
  </si>
  <si>
    <t>Snelheid laag-3</t>
  </si>
  <si>
    <t>Snelheid laag-2</t>
  </si>
  <si>
    <t>Snelheid laag-1</t>
  </si>
  <si>
    <t>zand</t>
  </si>
  <si>
    <t>Temperatuur</t>
  </si>
  <si>
    <t>°C</t>
  </si>
  <si>
    <t>Volume</t>
  </si>
  <si>
    <t>Nl dr</t>
  </si>
  <si>
    <t>Referentie-
waarde</t>
  </si>
  <si>
    <t>Versie : 1</t>
  </si>
  <si>
    <t>% Afwijking
of Abs afwijking</t>
  </si>
  <si>
    <t>EVALUATIE TOV REFERENTIEWAARDE</t>
  </si>
  <si>
    <t>stof lage conc 1e set filter 4</t>
  </si>
  <si>
    <t>stof lage conc 1e set filter 5</t>
  </si>
  <si>
    <t>stof hoge conc 1e set filter 4</t>
  </si>
  <si>
    <t>stof hoge conc 1e set filter 5</t>
  </si>
  <si>
    <t>&lt;1,00</t>
  </si>
  <si>
    <t>&lt;0.3</t>
  </si>
  <si>
    <t>&lt;0,20</t>
  </si>
  <si>
    <t>&lt;1</t>
  </si>
  <si>
    <t>&lt;2</t>
  </si>
  <si>
    <t>&lt;0,3</t>
  </si>
  <si>
    <t>&lt;0,2</t>
  </si>
  <si>
    <t>&lt;0,5</t>
  </si>
  <si>
    <t>&lt;0,7</t>
  </si>
  <si>
    <t>&lt;0,6</t>
  </si>
  <si>
    <t>&lt;0,60</t>
  </si>
  <si>
    <t>Versie : 2</t>
  </si>
  <si>
    <t>Rapportnr. : 2020-HEALTH-R-2414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</si>
</sst>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_-* #,##0.00\ _B_F_-;\-* #,##0.00\ _B_F_-;_-* &quot;-&quot;??\ _B_F_-;_-@_-"/>
    <numFmt numFmtId="165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  <scheme val="minor"/>
    </font>
    <font>
      <sz val="10"/>
      <name val="Times New Roman"/>
      <family val="1"/>
    </font>
    <font>
      <b/>
      <vertAlign val="subscript"/>
      <sz val="11"/>
      <color theme="1"/>
      <name val="Calibri"/>
      <family val="2"/>
    </font>
    <font>
      <b/>
      <vertAlign val="sub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</borders>
  <cellStyleXfs count="121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/>
    <xf numFmtId="0" fontId="5" fillId="0" borderId="0" xfId="16" applyFill="1" applyBorder="1" applyAlignment="1" applyProtection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2" xfId="0" applyFont="1" applyFill="1" applyBorder="1" applyAlignment="1">
      <alignment horizontal="center"/>
    </xf>
    <xf numFmtId="0" fontId="0" fillId="0" borderId="0" xfId="0"/>
    <xf numFmtId="0" fontId="12" fillId="3" borderId="2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left"/>
    </xf>
    <xf numFmtId="0" fontId="12" fillId="3" borderId="21" xfId="0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12" fillId="3" borderId="17" xfId="0" applyFont="1" applyFill="1" applyBorder="1" applyAlignment="1">
      <alignment horizontal="left"/>
    </xf>
    <xf numFmtId="0" fontId="12" fillId="3" borderId="18" xfId="0" applyFont="1" applyFill="1" applyBorder="1" applyAlignment="1">
      <alignment horizontal="left"/>
    </xf>
    <xf numFmtId="0" fontId="12" fillId="3" borderId="19" xfId="0" applyFont="1" applyFill="1" applyBorder="1" applyAlignment="1">
      <alignment horizontal="left"/>
    </xf>
    <xf numFmtId="49" fontId="0" fillId="0" borderId="6" xfId="0" applyNumberFormat="1" applyFill="1" applyBorder="1"/>
    <xf numFmtId="49" fontId="0" fillId="0" borderId="7" xfId="0" applyNumberFormat="1" applyFont="1" applyFill="1" applyBorder="1" applyAlignment="1">
      <alignment horizontal="center"/>
    </xf>
    <xf numFmtId="49" fontId="0" fillId="0" borderId="7" xfId="0" applyNumberFormat="1" applyFont="1" applyFill="1" applyBorder="1" applyAlignment="1">
      <alignment horizontal="left"/>
    </xf>
    <xf numFmtId="49" fontId="0" fillId="0" borderId="4" xfId="0" applyNumberFormat="1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22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2" fillId="2" borderId="2" xfId="0" applyFont="1" applyFill="1" applyBorder="1" applyAlignment="1" applyProtection="1">
      <alignment horizontal="center" vertical="center" wrapText="1"/>
    </xf>
    <xf numFmtId="2" fontId="0" fillId="0" borderId="7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0" fontId="0" fillId="0" borderId="0" xfId="0" applyFill="1"/>
    <xf numFmtId="1" fontId="0" fillId="0" borderId="7" xfId="120" applyNumberFormat="1" applyFont="1" applyFill="1" applyBorder="1" applyAlignment="1">
      <alignment horizontal="center"/>
    </xf>
    <xf numFmtId="0" fontId="11" fillId="0" borderId="0" xfId="0" applyFont="1" applyFill="1" applyBorder="1"/>
    <xf numFmtId="0" fontId="14" fillId="3" borderId="0" xfId="0" applyFont="1" applyFill="1" applyBorder="1" applyAlignment="1">
      <alignment horizontal="left"/>
    </xf>
    <xf numFmtId="0" fontId="14" fillId="3" borderId="18" xfId="0" applyFont="1" applyFill="1" applyBorder="1" applyAlignment="1">
      <alignment horizontal="left"/>
    </xf>
    <xf numFmtId="0" fontId="11" fillId="0" borderId="0" xfId="0" applyFont="1"/>
    <xf numFmtId="0" fontId="11" fillId="0" borderId="0" xfId="0" applyFont="1" applyBorder="1" applyAlignment="1">
      <alignment horizontal="center"/>
    </xf>
    <xf numFmtId="0" fontId="15" fillId="2" borderId="2" xfId="0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/>
    </xf>
    <xf numFmtId="49" fontId="11" fillId="0" borderId="7" xfId="0" applyNumberFormat="1" applyFont="1" applyFill="1" applyBorder="1" applyAlignment="1">
      <alignment horizontal="center"/>
    </xf>
    <xf numFmtId="2" fontId="11" fillId="0" borderId="7" xfId="0" applyNumberFormat="1" applyFont="1" applyFill="1" applyBorder="1" applyAlignment="1">
      <alignment horizontal="center"/>
    </xf>
    <xf numFmtId="49" fontId="0" fillId="4" borderId="6" xfId="0" applyNumberFormat="1" applyFill="1" applyBorder="1"/>
    <xf numFmtId="49" fontId="0" fillId="4" borderId="7" xfId="0" applyNumberFormat="1" applyFont="1" applyFill="1" applyBorder="1" applyAlignment="1">
      <alignment horizontal="center"/>
    </xf>
    <xf numFmtId="49" fontId="0" fillId="4" borderId="7" xfId="0" applyNumberFormat="1" applyFont="1" applyFill="1" applyBorder="1" applyAlignment="1">
      <alignment horizontal="left"/>
    </xf>
    <xf numFmtId="2" fontId="11" fillId="4" borderId="7" xfId="0" applyNumberFormat="1" applyFont="1" applyFill="1" applyBorder="1" applyAlignment="1">
      <alignment horizontal="center"/>
    </xf>
    <xf numFmtId="2" fontId="0" fillId="4" borderId="7" xfId="0" applyNumberFormat="1" applyFont="1" applyFill="1" applyBorder="1" applyAlignment="1">
      <alignment horizontal="center"/>
    </xf>
    <xf numFmtId="1" fontId="0" fillId="4" borderId="7" xfId="120" applyNumberFormat="1" applyFont="1" applyFill="1" applyBorder="1" applyAlignment="1">
      <alignment horizontal="center"/>
    </xf>
    <xf numFmtId="1" fontId="0" fillId="0" borderId="7" xfId="0" applyNumberFormat="1" applyFont="1" applyFill="1" applyBorder="1" applyAlignment="1">
      <alignment horizontal="center"/>
    </xf>
    <xf numFmtId="2" fontId="0" fillId="0" borderId="0" xfId="0" applyNumberFormat="1" applyFill="1" applyBorder="1"/>
    <xf numFmtId="2" fontId="12" fillId="3" borderId="0" xfId="0" applyNumberFormat="1" applyFont="1" applyFill="1" applyBorder="1" applyAlignment="1">
      <alignment horizontal="left"/>
    </xf>
    <xf numFmtId="2" fontId="12" fillId="3" borderId="18" xfId="0" applyNumberFormat="1" applyFont="1" applyFill="1" applyBorder="1" applyAlignment="1">
      <alignment horizontal="left"/>
    </xf>
    <xf numFmtId="2" fontId="0" fillId="0" borderId="12" xfId="0" applyNumberFormat="1" applyBorder="1"/>
    <xf numFmtId="2" fontId="0" fillId="0" borderId="0" xfId="0" applyNumberFormat="1" applyBorder="1"/>
    <xf numFmtId="2" fontId="2" fillId="2" borderId="2" xfId="0" applyNumberFormat="1" applyFont="1" applyFill="1" applyBorder="1" applyAlignment="1" applyProtection="1">
      <alignment horizontal="center" vertical="center" wrapText="1"/>
    </xf>
    <xf numFmtId="2" fontId="0" fillId="0" borderId="4" xfId="0" applyNumberFormat="1" applyFont="1" applyFill="1" applyBorder="1" applyAlignment="1">
      <alignment horizontal="center"/>
    </xf>
    <xf numFmtId="2" fontId="0" fillId="0" borderId="9" xfId="0" applyNumberFormat="1" applyFont="1" applyFill="1" applyBorder="1" applyAlignment="1">
      <alignment horizontal="center"/>
    </xf>
    <xf numFmtId="1" fontId="0" fillId="0" borderId="9" xfId="0" applyNumberFormat="1" applyFont="1" applyFill="1" applyBorder="1" applyAlignment="1">
      <alignment horizontal="center"/>
    </xf>
    <xf numFmtId="2" fontId="11" fillId="0" borderId="9" xfId="0" applyNumberFormat="1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 vertical="center"/>
    </xf>
    <xf numFmtId="49" fontId="0" fillId="0" borderId="23" xfId="0" applyNumberFormat="1" applyFill="1" applyBorder="1" applyAlignment="1">
      <alignment horizontal="center"/>
    </xf>
    <xf numFmtId="49" fontId="0" fillId="4" borderId="23" xfId="0" applyNumberFormat="1" applyFill="1" applyBorder="1" applyAlignment="1">
      <alignment horizontal="center"/>
    </xf>
    <xf numFmtId="14" fontId="12" fillId="3" borderId="0" xfId="0" applyNumberFormat="1" applyFont="1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11" fillId="0" borderId="12" xfId="0" applyFont="1" applyFill="1" applyBorder="1" applyAlignment="1">
      <alignment horizontal="left"/>
    </xf>
    <xf numFmtId="49" fontId="0" fillId="0" borderId="9" xfId="0" applyNumberFormat="1" applyFont="1" applyFill="1" applyBorder="1" applyAlignment="1">
      <alignment horizontal="left"/>
    </xf>
    <xf numFmtId="2" fontId="13" fillId="0" borderId="22" xfId="0" applyNumberFormat="1" applyFont="1" applyFill="1" applyBorder="1" applyAlignment="1">
      <alignment horizontal="center"/>
    </xf>
    <xf numFmtId="49" fontId="0" fillId="0" borderId="8" xfId="0" applyNumberFormat="1" applyFill="1" applyBorder="1"/>
    <xf numFmtId="49" fontId="0" fillId="0" borderId="25" xfId="0" applyNumberFormat="1" applyFill="1" applyBorder="1" applyAlignment="1">
      <alignment horizontal="center"/>
    </xf>
    <xf numFmtId="49" fontId="0" fillId="0" borderId="9" xfId="0" applyNumberFormat="1" applyFont="1" applyFill="1" applyBorder="1" applyAlignment="1">
      <alignment horizontal="center"/>
    </xf>
    <xf numFmtId="1" fontId="0" fillId="0" borderId="9" xfId="12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165" fontId="11" fillId="0" borderId="7" xfId="0" applyNumberFormat="1" applyFont="1" applyFill="1" applyBorder="1" applyAlignment="1">
      <alignment horizontal="center"/>
    </xf>
    <xf numFmtId="1" fontId="11" fillId="0" borderId="7" xfId="0" applyNumberFormat="1" applyFont="1" applyFill="1" applyBorder="1" applyAlignment="1">
      <alignment horizontal="center"/>
    </xf>
    <xf numFmtId="165" fontId="11" fillId="4" borderId="7" xfId="0" applyNumberFormat="1" applyFont="1" applyFill="1" applyBorder="1" applyAlignment="1">
      <alignment horizontal="center"/>
    </xf>
    <xf numFmtId="165" fontId="11" fillId="0" borderId="9" xfId="0" applyNumberFormat="1" applyFont="1" applyFill="1" applyBorder="1" applyAlignment="1">
      <alignment horizontal="center"/>
    </xf>
    <xf numFmtId="1" fontId="11" fillId="0" borderId="9" xfId="0" applyNumberFormat="1" applyFont="1" applyFill="1" applyBorder="1" applyAlignment="1">
      <alignment horizontal="center"/>
    </xf>
    <xf numFmtId="165" fontId="0" fillId="0" borderId="7" xfId="0" applyNumberFormat="1" applyFont="1" applyFill="1" applyBorder="1" applyAlignment="1">
      <alignment horizontal="center"/>
    </xf>
    <xf numFmtId="165" fontId="0" fillId="0" borderId="9" xfId="0" applyNumberFormat="1" applyFont="1" applyFill="1" applyBorder="1" applyAlignment="1">
      <alignment horizontal="center"/>
    </xf>
    <xf numFmtId="165" fontId="0" fillId="4" borderId="7" xfId="0" applyNumberFormat="1" applyFont="1" applyFill="1" applyBorder="1" applyAlignment="1">
      <alignment horizontal="center"/>
    </xf>
    <xf numFmtId="165" fontId="0" fillId="4" borderId="7" xfId="120" applyNumberFormat="1" applyFont="1" applyFill="1" applyBorder="1" applyAlignment="1">
      <alignment horizontal="center"/>
    </xf>
    <xf numFmtId="49" fontId="0" fillId="4" borderId="8" xfId="0" applyNumberFormat="1" applyFill="1" applyBorder="1"/>
    <xf numFmtId="49" fontId="0" fillId="4" borderId="25" xfId="0" applyNumberFormat="1" applyFill="1" applyBorder="1" applyAlignment="1">
      <alignment horizontal="center"/>
    </xf>
    <xf numFmtId="49" fontId="0" fillId="4" borderId="9" xfId="0" applyNumberFormat="1" applyFont="1" applyFill="1" applyBorder="1" applyAlignment="1">
      <alignment horizontal="left"/>
    </xf>
    <xf numFmtId="49" fontId="0" fillId="4" borderId="9" xfId="0" applyNumberFormat="1" applyFont="1" applyFill="1" applyBorder="1" applyAlignment="1">
      <alignment horizontal="center"/>
    </xf>
    <xf numFmtId="165" fontId="11" fillId="4" borderId="9" xfId="0" applyNumberFormat="1" applyFont="1" applyFill="1" applyBorder="1" applyAlignment="1">
      <alignment horizontal="center"/>
    </xf>
    <xf numFmtId="165" fontId="0" fillId="4" borderId="9" xfId="0" applyNumberFormat="1" applyFont="1" applyFill="1" applyBorder="1" applyAlignment="1">
      <alignment horizontal="center"/>
    </xf>
    <xf numFmtId="2" fontId="0" fillId="4" borderId="9" xfId="0" applyNumberFormat="1" applyFont="1" applyFill="1" applyBorder="1" applyAlignment="1">
      <alignment horizontal="center"/>
    </xf>
    <xf numFmtId="1" fontId="0" fillId="4" borderId="9" xfId="120" applyNumberFormat="1" applyFont="1" applyFill="1" applyBorder="1" applyAlignment="1">
      <alignment horizontal="center"/>
    </xf>
    <xf numFmtId="0" fontId="0" fillId="4" borderId="7" xfId="0" applyNumberFormat="1" applyFont="1" applyFill="1" applyBorder="1" applyAlignment="1">
      <alignment horizontal="left"/>
    </xf>
    <xf numFmtId="0" fontId="7" fillId="3" borderId="14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121">
    <cellStyle name="Comma 2" xfId="1" xr:uid="{00000000-0005-0000-0000-000000000000}"/>
    <cellStyle name="Comma 2 2" xfId="9" xr:uid="{00000000-0005-0000-0000-000001000000}"/>
    <cellStyle name="Hyperlink" xfId="16" builtinId="8"/>
    <cellStyle name="Hyperlink 2" xfId="4" xr:uid="{00000000-0005-0000-0000-000003000000}"/>
    <cellStyle name="Normal" xfId="0" builtinId="0"/>
    <cellStyle name="Normal 10" xfId="18" xr:uid="{00000000-0005-0000-0000-000005000000}"/>
    <cellStyle name="Normal 11" xfId="19" xr:uid="{00000000-0005-0000-0000-000006000000}"/>
    <cellStyle name="Normal 12" xfId="20" xr:uid="{00000000-0005-0000-0000-000007000000}"/>
    <cellStyle name="Normal 13" xfId="21" xr:uid="{00000000-0005-0000-0000-000008000000}"/>
    <cellStyle name="Normal 14" xfId="22" xr:uid="{00000000-0005-0000-0000-000009000000}"/>
    <cellStyle name="Normal 15" xfId="23" xr:uid="{00000000-0005-0000-0000-00000A000000}"/>
    <cellStyle name="Normal 16" xfId="24" xr:uid="{00000000-0005-0000-0000-00000B000000}"/>
    <cellStyle name="Normal 17" xfId="25" xr:uid="{00000000-0005-0000-0000-00000C000000}"/>
    <cellStyle name="Normal 18" xfId="26" xr:uid="{00000000-0005-0000-0000-00000D000000}"/>
    <cellStyle name="Normal 19" xfId="27" xr:uid="{00000000-0005-0000-0000-00000E000000}"/>
    <cellStyle name="Normal 2" xfId="2" xr:uid="{00000000-0005-0000-0000-00000F000000}"/>
    <cellStyle name="Normal 2 2" xfId="5" xr:uid="{00000000-0005-0000-0000-000010000000}"/>
    <cellStyle name="Normal 2 2 2" xfId="8" xr:uid="{00000000-0005-0000-0000-000011000000}"/>
    <cellStyle name="Normal 2 2 3" xfId="17" xr:uid="{00000000-0005-0000-0000-000012000000}"/>
    <cellStyle name="Normal 20" xfId="28" xr:uid="{00000000-0005-0000-0000-000013000000}"/>
    <cellStyle name="Normal 22" xfId="29" xr:uid="{00000000-0005-0000-0000-000014000000}"/>
    <cellStyle name="Normal 23" xfId="30" xr:uid="{00000000-0005-0000-0000-000015000000}"/>
    <cellStyle name="Normal 24" xfId="31" xr:uid="{00000000-0005-0000-0000-000016000000}"/>
    <cellStyle name="Normal 25" xfId="32" xr:uid="{00000000-0005-0000-0000-000017000000}"/>
    <cellStyle name="Normal 27" xfId="33" xr:uid="{00000000-0005-0000-0000-000018000000}"/>
    <cellStyle name="Normal 28" xfId="34" xr:uid="{00000000-0005-0000-0000-000019000000}"/>
    <cellStyle name="Normal 29" xfId="35" xr:uid="{00000000-0005-0000-0000-00001A000000}"/>
    <cellStyle name="Normal 3" xfId="3" xr:uid="{00000000-0005-0000-0000-00001B000000}"/>
    <cellStyle name="Normal 3 2" xfId="6" xr:uid="{00000000-0005-0000-0000-00001C000000}"/>
    <cellStyle name="Normal 3 2 2" xfId="36" xr:uid="{00000000-0005-0000-0000-00001D000000}"/>
    <cellStyle name="Normal 3 3" xfId="11" xr:uid="{00000000-0005-0000-0000-00001E000000}"/>
    <cellStyle name="Normal 30" xfId="37" xr:uid="{00000000-0005-0000-0000-00001F000000}"/>
    <cellStyle name="Normal 31" xfId="38" xr:uid="{00000000-0005-0000-0000-000020000000}"/>
    <cellStyle name="Normal 32" xfId="39" xr:uid="{00000000-0005-0000-0000-000021000000}"/>
    <cellStyle name="Normal 33" xfId="40" xr:uid="{00000000-0005-0000-0000-000022000000}"/>
    <cellStyle name="Normal 34" xfId="41" xr:uid="{00000000-0005-0000-0000-000023000000}"/>
    <cellStyle name="Normal 35" xfId="42" xr:uid="{00000000-0005-0000-0000-000024000000}"/>
    <cellStyle name="Normal 36" xfId="43" xr:uid="{00000000-0005-0000-0000-000025000000}"/>
    <cellStyle name="Normal 37" xfId="44" xr:uid="{00000000-0005-0000-0000-000026000000}"/>
    <cellStyle name="Normal 38" xfId="45" xr:uid="{00000000-0005-0000-0000-000027000000}"/>
    <cellStyle name="Normal 39" xfId="46" xr:uid="{00000000-0005-0000-0000-000028000000}"/>
    <cellStyle name="Normal 4" xfId="12" xr:uid="{00000000-0005-0000-0000-000029000000}"/>
    <cellStyle name="Normal 4 2" xfId="47" xr:uid="{00000000-0005-0000-0000-00002A000000}"/>
    <cellStyle name="Normal 40" xfId="48" xr:uid="{00000000-0005-0000-0000-00002B000000}"/>
    <cellStyle name="Normal 41" xfId="49" xr:uid="{00000000-0005-0000-0000-00002C000000}"/>
    <cellStyle name="Normal 42" xfId="50" xr:uid="{00000000-0005-0000-0000-00002D000000}"/>
    <cellStyle name="Normal 43" xfId="51" xr:uid="{00000000-0005-0000-0000-00002E000000}"/>
    <cellStyle name="Normal 44" xfId="52" xr:uid="{00000000-0005-0000-0000-00002F000000}"/>
    <cellStyle name="Normal 45" xfId="53" xr:uid="{00000000-0005-0000-0000-000030000000}"/>
    <cellStyle name="Normal 46" xfId="54" xr:uid="{00000000-0005-0000-0000-000031000000}"/>
    <cellStyle name="Normal 47" xfId="55" xr:uid="{00000000-0005-0000-0000-000032000000}"/>
    <cellStyle name="Normal 48" xfId="56" xr:uid="{00000000-0005-0000-0000-000033000000}"/>
    <cellStyle name="Normal 49" xfId="57" xr:uid="{00000000-0005-0000-0000-000034000000}"/>
    <cellStyle name="Normal 5" xfId="10" xr:uid="{00000000-0005-0000-0000-000035000000}"/>
    <cellStyle name="Normal 5 2" xfId="15" xr:uid="{00000000-0005-0000-0000-000036000000}"/>
    <cellStyle name="Normal 5 3" xfId="118" xr:uid="{00000000-0005-0000-0000-000037000000}"/>
    <cellStyle name="Normal 5 3 2" xfId="119" xr:uid="{00000000-0005-0000-0000-000038000000}"/>
    <cellStyle name="Normal 50" xfId="58" xr:uid="{00000000-0005-0000-0000-000039000000}"/>
    <cellStyle name="Normal 51" xfId="59" xr:uid="{00000000-0005-0000-0000-00003A000000}"/>
    <cellStyle name="Normal 52" xfId="60" xr:uid="{00000000-0005-0000-0000-00003B000000}"/>
    <cellStyle name="Normal 53" xfId="61" xr:uid="{00000000-0005-0000-0000-00003C000000}"/>
    <cellStyle name="Normal 54" xfId="62" xr:uid="{00000000-0005-0000-0000-00003D000000}"/>
    <cellStyle name="Normal 55" xfId="63" xr:uid="{00000000-0005-0000-0000-00003E000000}"/>
    <cellStyle name="Normal 6" xfId="64" xr:uid="{00000000-0005-0000-0000-00003F000000}"/>
    <cellStyle name="Normal 7" xfId="65" xr:uid="{00000000-0005-0000-0000-000040000000}"/>
    <cellStyle name="Normal 8" xfId="66" xr:uid="{00000000-0005-0000-0000-000041000000}"/>
    <cellStyle name="Normal 9" xfId="67" xr:uid="{00000000-0005-0000-0000-000042000000}"/>
    <cellStyle name="Percent" xfId="120" builtinId="5"/>
    <cellStyle name="Percent 10" xfId="68" xr:uid="{00000000-0005-0000-0000-000044000000}"/>
    <cellStyle name="Percent 11" xfId="69" xr:uid="{00000000-0005-0000-0000-000045000000}"/>
    <cellStyle name="Percent 12" xfId="70" xr:uid="{00000000-0005-0000-0000-000046000000}"/>
    <cellStyle name="Percent 13" xfId="71" xr:uid="{00000000-0005-0000-0000-000047000000}"/>
    <cellStyle name="Percent 14" xfId="72" xr:uid="{00000000-0005-0000-0000-000048000000}"/>
    <cellStyle name="Percent 15" xfId="73" xr:uid="{00000000-0005-0000-0000-000049000000}"/>
    <cellStyle name="Percent 16" xfId="74" xr:uid="{00000000-0005-0000-0000-00004A000000}"/>
    <cellStyle name="Percent 17" xfId="75" xr:uid="{00000000-0005-0000-0000-00004B000000}"/>
    <cellStyle name="Percent 18" xfId="76" xr:uid="{00000000-0005-0000-0000-00004C000000}"/>
    <cellStyle name="Percent 19" xfId="77" xr:uid="{00000000-0005-0000-0000-00004D000000}"/>
    <cellStyle name="Percent 2" xfId="7" xr:uid="{00000000-0005-0000-0000-00004E000000}"/>
    <cellStyle name="Percent 2 2" xfId="117" xr:uid="{00000000-0005-0000-0000-00004F000000}"/>
    <cellStyle name="Percent 20" xfId="78" xr:uid="{00000000-0005-0000-0000-000050000000}"/>
    <cellStyle name="Percent 21" xfId="79" xr:uid="{00000000-0005-0000-0000-000051000000}"/>
    <cellStyle name="Percent 22" xfId="80" xr:uid="{00000000-0005-0000-0000-000052000000}"/>
    <cellStyle name="Percent 23" xfId="81" xr:uid="{00000000-0005-0000-0000-000053000000}"/>
    <cellStyle name="Percent 24" xfId="82" xr:uid="{00000000-0005-0000-0000-000054000000}"/>
    <cellStyle name="Percent 27" xfId="83" xr:uid="{00000000-0005-0000-0000-000055000000}"/>
    <cellStyle name="Percent 28" xfId="84" xr:uid="{00000000-0005-0000-0000-000056000000}"/>
    <cellStyle name="Percent 29" xfId="85" xr:uid="{00000000-0005-0000-0000-000057000000}"/>
    <cellStyle name="Percent 3" xfId="13" xr:uid="{00000000-0005-0000-0000-000058000000}"/>
    <cellStyle name="Percent 30" xfId="86" xr:uid="{00000000-0005-0000-0000-000059000000}"/>
    <cellStyle name="Percent 31" xfId="87" xr:uid="{00000000-0005-0000-0000-00005A000000}"/>
    <cellStyle name="Percent 32" xfId="88" xr:uid="{00000000-0005-0000-0000-00005B000000}"/>
    <cellStyle name="Percent 33" xfId="89" xr:uid="{00000000-0005-0000-0000-00005C000000}"/>
    <cellStyle name="Percent 34" xfId="90" xr:uid="{00000000-0005-0000-0000-00005D000000}"/>
    <cellStyle name="Percent 35" xfId="91" xr:uid="{00000000-0005-0000-0000-00005E000000}"/>
    <cellStyle name="Percent 36" xfId="92" xr:uid="{00000000-0005-0000-0000-00005F000000}"/>
    <cellStyle name="Percent 37" xfId="93" xr:uid="{00000000-0005-0000-0000-000060000000}"/>
    <cellStyle name="Percent 38" xfId="94" xr:uid="{00000000-0005-0000-0000-000061000000}"/>
    <cellStyle name="Percent 39" xfId="95" xr:uid="{00000000-0005-0000-0000-000062000000}"/>
    <cellStyle name="Percent 4" xfId="96" xr:uid="{00000000-0005-0000-0000-000063000000}"/>
    <cellStyle name="Percent 40" xfId="97" xr:uid="{00000000-0005-0000-0000-000064000000}"/>
    <cellStyle name="Percent 41" xfId="98" xr:uid="{00000000-0005-0000-0000-000065000000}"/>
    <cellStyle name="Percent 42" xfId="99" xr:uid="{00000000-0005-0000-0000-000066000000}"/>
    <cellStyle name="Percent 43" xfId="100" xr:uid="{00000000-0005-0000-0000-000067000000}"/>
    <cellStyle name="Percent 44" xfId="101" xr:uid="{00000000-0005-0000-0000-000068000000}"/>
    <cellStyle name="Percent 45" xfId="102" xr:uid="{00000000-0005-0000-0000-000069000000}"/>
    <cellStyle name="Percent 46" xfId="103" xr:uid="{00000000-0005-0000-0000-00006A000000}"/>
    <cellStyle name="Percent 47" xfId="104" xr:uid="{00000000-0005-0000-0000-00006B000000}"/>
    <cellStyle name="Percent 48" xfId="105" xr:uid="{00000000-0005-0000-0000-00006C000000}"/>
    <cellStyle name="Percent 49" xfId="106" xr:uid="{00000000-0005-0000-0000-00006D000000}"/>
    <cellStyle name="Percent 5" xfId="107" xr:uid="{00000000-0005-0000-0000-00006E000000}"/>
    <cellStyle name="Percent 50" xfId="108" xr:uid="{00000000-0005-0000-0000-00006F000000}"/>
    <cellStyle name="Percent 51" xfId="109" xr:uid="{00000000-0005-0000-0000-000070000000}"/>
    <cellStyle name="Percent 52" xfId="110" xr:uid="{00000000-0005-0000-0000-000071000000}"/>
    <cellStyle name="Percent 53" xfId="111" xr:uid="{00000000-0005-0000-0000-000072000000}"/>
    <cellStyle name="Percent 54" xfId="112" xr:uid="{00000000-0005-0000-0000-000073000000}"/>
    <cellStyle name="Percent 6" xfId="113" xr:uid="{00000000-0005-0000-0000-000074000000}"/>
    <cellStyle name="Percent 7" xfId="114" xr:uid="{00000000-0005-0000-0000-000075000000}"/>
    <cellStyle name="Percent 8" xfId="115" xr:uid="{00000000-0005-0000-0000-000076000000}"/>
    <cellStyle name="Percent 9" xfId="116" xr:uid="{00000000-0005-0000-0000-000077000000}"/>
    <cellStyle name="Standaard_PCBBEREK-I014-WHO" xfId="14" xr:uid="{00000000-0005-0000-0000-000078000000}"/>
  </cellStyles>
  <dxfs count="105"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</dxfs>
  <tableStyles count="0" defaultTableStyle="TableStyleMedium9" defaultPivotStyle="PivotStyleLight16"/>
  <colors>
    <mruColors>
      <color rgb="FF90EE90"/>
      <color rgb="FF94D094"/>
      <color rgb="FF92D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29"/>
  <sheetViews>
    <sheetView tabSelected="1" topLeftCell="A2" zoomScale="80" zoomScaleNormal="80" zoomScalePageLayoutView="85" workbookViewId="0">
      <selection activeCell="H3" sqref="H3"/>
    </sheetView>
  </sheetViews>
  <sheetFormatPr defaultColWidth="9.109375" defaultRowHeight="14.4" x14ac:dyDescent="0.3"/>
  <cols>
    <col min="1" max="1" width="28" style="9" bestFit="1" customWidth="1"/>
    <col min="2" max="2" width="11.5546875" style="2" customWidth="1"/>
    <col min="3" max="3" width="4.6640625" style="2" customWidth="1"/>
    <col min="4" max="4" width="23.5546875" style="9" bestFit="1" customWidth="1"/>
    <col min="5" max="5" width="16.44140625" style="9" customWidth="1"/>
    <col min="6" max="6" width="17" style="41" customWidth="1"/>
    <col min="7" max="7" width="14.88671875" style="34" bestFit="1" customWidth="1"/>
    <col min="8" max="8" width="8" style="9" customWidth="1"/>
    <col min="9" max="9" width="9.5546875" style="9" customWidth="1"/>
    <col min="10" max="10" width="13.33203125" style="9" customWidth="1"/>
    <col min="11" max="11" width="10.5546875" style="36" bestFit="1" customWidth="1"/>
    <col min="12" max="16384" width="9.109375" style="9"/>
  </cols>
  <sheetData>
    <row r="1" spans="1:12" s="3" customFormat="1" ht="15" hidden="1" thickBot="1" x14ac:dyDescent="0.35">
      <c r="B1" s="1"/>
      <c r="C1" s="1"/>
      <c r="D1" s="4"/>
      <c r="F1" s="38"/>
      <c r="G1" s="54"/>
      <c r="K1" s="1"/>
    </row>
    <row r="2" spans="1:12" ht="18.600000000000001" thickTop="1" x14ac:dyDescent="0.35">
      <c r="A2" s="95" t="s">
        <v>10</v>
      </c>
      <c r="B2" s="96"/>
      <c r="C2" s="96"/>
      <c r="D2" s="96"/>
      <c r="E2" s="96"/>
      <c r="F2" s="96"/>
      <c r="G2" s="96"/>
      <c r="H2" s="96"/>
      <c r="I2" s="96"/>
      <c r="J2" s="96"/>
      <c r="K2" s="97"/>
    </row>
    <row r="3" spans="1:12" s="13" customFormat="1" ht="13.8" x14ac:dyDescent="0.3">
      <c r="A3" s="10"/>
      <c r="B3" s="11"/>
      <c r="C3" s="11"/>
      <c r="D3" s="67">
        <v>44160</v>
      </c>
      <c r="E3" s="11"/>
      <c r="F3" s="39"/>
      <c r="G3" s="55"/>
      <c r="H3" s="39" t="s">
        <v>61</v>
      </c>
      <c r="I3" s="11"/>
      <c r="J3" s="11"/>
      <c r="K3" s="12" t="s">
        <v>42</v>
      </c>
    </row>
    <row r="4" spans="1:12" s="13" customFormat="1" thickBot="1" x14ac:dyDescent="0.35">
      <c r="A4" s="14"/>
      <c r="B4" s="15"/>
      <c r="C4" s="15"/>
      <c r="D4" s="15"/>
      <c r="E4" s="15"/>
      <c r="F4" s="40"/>
      <c r="G4" s="56"/>
      <c r="H4" s="15"/>
      <c r="I4" s="15"/>
      <c r="J4" s="15"/>
      <c r="K4" s="16"/>
    </row>
    <row r="5" spans="1:12" ht="15.6" thickTop="1" thickBot="1" x14ac:dyDescent="0.35">
      <c r="K5" s="9"/>
    </row>
    <row r="6" spans="1:12" ht="15.6" thickTop="1" thickBot="1" x14ac:dyDescent="0.35">
      <c r="A6" s="5" t="s">
        <v>5</v>
      </c>
      <c r="B6" s="68">
        <v>193</v>
      </c>
      <c r="C6" s="8"/>
      <c r="D6" s="6"/>
      <c r="E6" s="6"/>
      <c r="F6" s="69"/>
      <c r="G6" s="57"/>
      <c r="H6" s="6"/>
      <c r="I6" s="6"/>
      <c r="J6" s="6"/>
      <c r="K6" s="7"/>
    </row>
    <row r="7" spans="1:12" ht="15.6" thickTop="1" thickBot="1" x14ac:dyDescent="0.35">
      <c r="A7" s="22"/>
      <c r="B7" s="23"/>
      <c r="C7" s="24"/>
      <c r="D7" s="22"/>
      <c r="E7" s="22"/>
      <c r="F7" s="42"/>
      <c r="G7" s="58"/>
      <c r="H7" s="22"/>
      <c r="I7" s="22"/>
      <c r="J7" s="22"/>
      <c r="K7" s="22"/>
    </row>
    <row r="8" spans="1:12" ht="15.6" thickTop="1" thickBot="1" x14ac:dyDescent="0.35">
      <c r="A8" s="98" t="s">
        <v>44</v>
      </c>
      <c r="B8" s="99"/>
      <c r="C8" s="99"/>
      <c r="D8" s="99"/>
      <c r="E8" s="99"/>
      <c r="F8" s="99"/>
      <c r="G8" s="99"/>
      <c r="H8" s="99"/>
      <c r="I8" s="99"/>
      <c r="J8" s="99"/>
      <c r="K8" s="100"/>
    </row>
    <row r="9" spans="1:12" ht="15" thickTop="1" x14ac:dyDescent="0.3">
      <c r="A9" s="3"/>
      <c r="K9" s="9"/>
    </row>
    <row r="10" spans="1:12" ht="15" thickBot="1" x14ac:dyDescent="0.35">
      <c r="K10" s="9"/>
    </row>
    <row r="11" spans="1:12" s="31" customFormat="1" ht="63" customHeight="1" thickBot="1" x14ac:dyDescent="0.35">
      <c r="A11" s="26" t="s">
        <v>0</v>
      </c>
      <c r="B11" s="64" t="s">
        <v>8</v>
      </c>
      <c r="C11" s="27" t="s">
        <v>1</v>
      </c>
      <c r="D11" s="27" t="s">
        <v>2</v>
      </c>
      <c r="E11" s="27" t="s">
        <v>3</v>
      </c>
      <c r="F11" s="43" t="s">
        <v>9</v>
      </c>
      <c r="G11" s="59" t="s">
        <v>41</v>
      </c>
      <c r="H11" s="28" t="s">
        <v>6</v>
      </c>
      <c r="I11" s="29" t="s">
        <v>7</v>
      </c>
      <c r="J11" s="32" t="s">
        <v>43</v>
      </c>
      <c r="K11" s="30" t="s">
        <v>4</v>
      </c>
    </row>
    <row r="12" spans="1:12" x14ac:dyDescent="0.3">
      <c r="A12" s="17"/>
      <c r="B12" s="65"/>
      <c r="C12" s="19"/>
      <c r="D12" s="19"/>
      <c r="E12" s="20"/>
      <c r="F12" s="44"/>
      <c r="G12" s="60"/>
      <c r="H12" s="18"/>
      <c r="I12" s="20"/>
      <c r="J12" s="18"/>
      <c r="K12" s="21"/>
    </row>
    <row r="13" spans="1:12" x14ac:dyDescent="0.3">
      <c r="A13" s="17"/>
      <c r="B13" s="65"/>
      <c r="C13" s="19"/>
      <c r="D13" s="19"/>
      <c r="E13" s="18"/>
      <c r="F13" s="45"/>
      <c r="G13" s="33"/>
      <c r="H13" s="18"/>
      <c r="I13" s="18"/>
      <c r="J13" s="18"/>
      <c r="K13" s="25"/>
    </row>
    <row r="14" spans="1:12" x14ac:dyDescent="0.3">
      <c r="A14" s="47" t="s">
        <v>17</v>
      </c>
      <c r="B14" s="66" t="s">
        <v>12</v>
      </c>
      <c r="C14" s="49">
        <v>1</v>
      </c>
      <c r="D14" s="49" t="s">
        <v>39</v>
      </c>
      <c r="E14" s="48" t="s">
        <v>40</v>
      </c>
      <c r="F14" s="79">
        <v>93.8</v>
      </c>
      <c r="G14" s="84">
        <v>90.573078595847448</v>
      </c>
      <c r="H14" s="51">
        <f>G14*0.04</f>
        <v>3.6229231438338978</v>
      </c>
      <c r="I14" s="48"/>
      <c r="J14" s="52">
        <f>((F14-G14)/G14)*100</f>
        <v>3.5627820696607024</v>
      </c>
      <c r="K14" s="71">
        <f>(F14-G14)/(G14*0.04)</f>
        <v>0.89069551741517572</v>
      </c>
      <c r="L14" s="35"/>
    </row>
    <row r="15" spans="1:12" x14ac:dyDescent="0.3">
      <c r="A15" s="47" t="s">
        <v>13</v>
      </c>
      <c r="B15" s="66" t="s">
        <v>36</v>
      </c>
      <c r="C15" s="49">
        <v>2</v>
      </c>
      <c r="D15" s="49" t="s">
        <v>37</v>
      </c>
      <c r="E15" s="48" t="s">
        <v>38</v>
      </c>
      <c r="F15" s="79">
        <v>120.3</v>
      </c>
      <c r="G15" s="84">
        <v>120.27999999999999</v>
      </c>
      <c r="H15" s="51">
        <f>1</f>
        <v>1</v>
      </c>
      <c r="I15" s="48"/>
      <c r="J15" s="85">
        <f>F15-G15</f>
        <v>2.0000000000010232E-2</v>
      </c>
      <c r="K15" s="71">
        <f>(F15-G15)/1</f>
        <v>2.0000000000010232E-2</v>
      </c>
      <c r="L15" s="34"/>
    </row>
    <row r="16" spans="1:12" x14ac:dyDescent="0.3">
      <c r="A16" s="47" t="s">
        <v>11</v>
      </c>
      <c r="B16" s="66" t="s">
        <v>12</v>
      </c>
      <c r="C16" s="49">
        <v>3</v>
      </c>
      <c r="D16" s="49" t="s">
        <v>35</v>
      </c>
      <c r="E16" s="48" t="s">
        <v>30</v>
      </c>
      <c r="F16" s="50">
        <v>6.15</v>
      </c>
      <c r="G16" s="51">
        <v>6.0835076807691593</v>
      </c>
      <c r="H16" s="51">
        <f>((12.5-0.53*G16)/200)*G16</f>
        <v>0.28214520593783249</v>
      </c>
      <c r="I16" s="48"/>
      <c r="J16" s="52">
        <f t="shared" ref="J16:J27" si="0">((F16-G16)/G16)*100</f>
        <v>1.0929931006914457</v>
      </c>
      <c r="K16" s="71">
        <f>(F16-G16)/((12.5-0.53*G16)/2/100*G16)</f>
        <v>0.23566701766143749</v>
      </c>
      <c r="L16" s="35"/>
    </row>
    <row r="17" spans="1:12" x14ac:dyDescent="0.3">
      <c r="A17" s="47" t="s">
        <v>19</v>
      </c>
      <c r="B17" s="66" t="s">
        <v>12</v>
      </c>
      <c r="C17" s="49">
        <v>4</v>
      </c>
      <c r="D17" s="49" t="s">
        <v>34</v>
      </c>
      <c r="E17" s="48" t="s">
        <v>30</v>
      </c>
      <c r="F17" s="50">
        <v>6.1</v>
      </c>
      <c r="G17" s="51">
        <v>6.0452663120664178</v>
      </c>
      <c r="H17" s="51">
        <f t="shared" ref="H17:H19" si="1">((12.5-0.53*G17)/200)*G17</f>
        <v>0.28098424582706755</v>
      </c>
      <c r="I17" s="48"/>
      <c r="J17" s="52">
        <f t="shared" si="0"/>
        <v>0.90539746486160178</v>
      </c>
      <c r="K17" s="71">
        <f t="shared" ref="K17:K19" si="2">(F17-G17)/((12.5-0.53*G17)/2/100*G17)</f>
        <v>0.19479272858332344</v>
      </c>
      <c r="L17" s="35"/>
    </row>
    <row r="18" spans="1:12" x14ac:dyDescent="0.3">
      <c r="A18" s="47" t="s">
        <v>18</v>
      </c>
      <c r="B18" s="66" t="s">
        <v>12</v>
      </c>
      <c r="C18" s="49">
        <v>6</v>
      </c>
      <c r="D18" s="49" t="s">
        <v>32</v>
      </c>
      <c r="E18" s="48" t="s">
        <v>30</v>
      </c>
      <c r="F18" s="79">
        <v>13.09</v>
      </c>
      <c r="G18" s="84">
        <v>13.024498422531032</v>
      </c>
      <c r="H18" s="51">
        <f t="shared" si="1"/>
        <v>0.36449161963812909</v>
      </c>
      <c r="I18" s="48"/>
      <c r="J18" s="52">
        <f t="shared" si="0"/>
        <v>0.50291055627644798</v>
      </c>
      <c r="K18" s="71">
        <f t="shared" si="2"/>
        <v>0.17970667620286751</v>
      </c>
      <c r="L18" s="35"/>
    </row>
    <row r="19" spans="1:12" x14ac:dyDescent="0.3">
      <c r="A19" s="47" t="s">
        <v>15</v>
      </c>
      <c r="B19" s="66" t="s">
        <v>12</v>
      </c>
      <c r="C19" s="49">
        <v>7</v>
      </c>
      <c r="D19" s="49" t="s">
        <v>31</v>
      </c>
      <c r="E19" s="48" t="s">
        <v>30</v>
      </c>
      <c r="F19" s="79">
        <v>13.04</v>
      </c>
      <c r="G19" s="84">
        <v>12.98744776101009</v>
      </c>
      <c r="H19" s="51">
        <f t="shared" si="1"/>
        <v>0.36472991679897065</v>
      </c>
      <c r="I19" s="48"/>
      <c r="J19" s="52">
        <f t="shared" si="0"/>
        <v>0.40463869389086121</v>
      </c>
      <c r="K19" s="71">
        <f t="shared" si="2"/>
        <v>0.14408535348876936</v>
      </c>
      <c r="L19" s="35"/>
    </row>
    <row r="20" spans="1:12" x14ac:dyDescent="0.3">
      <c r="A20" s="17" t="s">
        <v>28</v>
      </c>
      <c r="B20" s="65" t="s">
        <v>20</v>
      </c>
      <c r="C20" s="19">
        <v>10</v>
      </c>
      <c r="D20" s="19" t="s">
        <v>21</v>
      </c>
      <c r="E20" s="18" t="s">
        <v>22</v>
      </c>
      <c r="F20" s="46">
        <v>6.78</v>
      </c>
      <c r="G20" s="46">
        <v>6.5700383797697217</v>
      </c>
      <c r="H20" s="33">
        <f t="shared" ref="H20:H22" si="3">G20*0.075</f>
        <v>0.49275287848272908</v>
      </c>
      <c r="I20" s="18"/>
      <c r="J20" s="37">
        <f t="shared" si="0"/>
        <v>3.1957441965146884</v>
      </c>
      <c r="K20" s="71">
        <f>(F20-G20)/(G20*0.075)</f>
        <v>0.42609922620195845</v>
      </c>
      <c r="L20" s="35"/>
    </row>
    <row r="21" spans="1:12" x14ac:dyDescent="0.3">
      <c r="A21" s="17" t="s">
        <v>27</v>
      </c>
      <c r="B21" s="65" t="s">
        <v>20</v>
      </c>
      <c r="C21" s="19">
        <v>11</v>
      </c>
      <c r="D21" s="19" t="s">
        <v>21</v>
      </c>
      <c r="E21" s="18" t="s">
        <v>22</v>
      </c>
      <c r="F21" s="77">
        <v>15.38</v>
      </c>
      <c r="G21" s="77">
        <v>15.221845900931168</v>
      </c>
      <c r="H21" s="33">
        <f t="shared" si="3"/>
        <v>1.1416384425698376</v>
      </c>
      <c r="I21" s="53"/>
      <c r="J21" s="37">
        <f t="shared" si="0"/>
        <v>1.038994219874201</v>
      </c>
      <c r="K21" s="71">
        <f t="shared" ref="K21:K22" si="4">(F21-G21)/(G21*0.075)</f>
        <v>0.13853256264989347</v>
      </c>
      <c r="L21" s="35"/>
    </row>
    <row r="22" spans="1:12" x14ac:dyDescent="0.3">
      <c r="A22" s="17" t="s">
        <v>26</v>
      </c>
      <c r="B22" s="65" t="s">
        <v>20</v>
      </c>
      <c r="C22" s="19">
        <v>12</v>
      </c>
      <c r="D22" s="19" t="s">
        <v>21</v>
      </c>
      <c r="E22" s="18" t="s">
        <v>22</v>
      </c>
      <c r="F22" s="77">
        <v>22.58</v>
      </c>
      <c r="G22" s="77">
        <v>21.385636441804895</v>
      </c>
      <c r="H22" s="33">
        <f t="shared" si="3"/>
        <v>1.6039227331353672</v>
      </c>
      <c r="I22" s="53"/>
      <c r="J22" s="37">
        <f t="shared" si="0"/>
        <v>5.5848866665494583</v>
      </c>
      <c r="K22" s="71">
        <f t="shared" si="4"/>
        <v>0.74465155553992768</v>
      </c>
    </row>
    <row r="23" spans="1:12" x14ac:dyDescent="0.3">
      <c r="A23" s="17" t="s">
        <v>45</v>
      </c>
      <c r="B23" s="65" t="s">
        <v>20</v>
      </c>
      <c r="C23" s="19">
        <v>13</v>
      </c>
      <c r="D23" s="19" t="s">
        <v>21</v>
      </c>
      <c r="E23" s="18" t="s">
        <v>22</v>
      </c>
      <c r="F23" s="46" t="s">
        <v>54</v>
      </c>
      <c r="G23" s="82">
        <v>0</v>
      </c>
      <c r="H23" s="33"/>
      <c r="I23" s="53"/>
      <c r="J23" s="37"/>
      <c r="K23" s="71"/>
    </row>
    <row r="24" spans="1:12" x14ac:dyDescent="0.3">
      <c r="A24" s="17" t="s">
        <v>46</v>
      </c>
      <c r="B24" s="65" t="s">
        <v>20</v>
      </c>
      <c r="C24" s="19">
        <v>14</v>
      </c>
      <c r="D24" s="19" t="s">
        <v>21</v>
      </c>
      <c r="E24" s="18" t="s">
        <v>22</v>
      </c>
      <c r="F24" s="46" t="s">
        <v>54</v>
      </c>
      <c r="G24" s="82">
        <v>0</v>
      </c>
      <c r="H24" s="33"/>
      <c r="I24" s="53"/>
      <c r="J24" s="37"/>
      <c r="K24" s="71"/>
    </row>
    <row r="25" spans="1:12" x14ac:dyDescent="0.3">
      <c r="A25" s="17" t="s">
        <v>25</v>
      </c>
      <c r="B25" s="65" t="s">
        <v>20</v>
      </c>
      <c r="C25" s="19">
        <v>20</v>
      </c>
      <c r="D25" s="19" t="s">
        <v>21</v>
      </c>
      <c r="E25" s="18" t="s">
        <v>22</v>
      </c>
      <c r="F25" s="77">
        <v>87.53</v>
      </c>
      <c r="G25" s="82">
        <v>87.381248467204088</v>
      </c>
      <c r="H25" s="33">
        <f>G25*0.05</f>
        <v>4.3690624233602042</v>
      </c>
      <c r="I25" s="53"/>
      <c r="J25" s="37">
        <f t="shared" si="0"/>
        <v>0.17023278495699501</v>
      </c>
      <c r="K25" s="71">
        <f>(F25-G25)/(G25*0.05)</f>
        <v>3.4046556991399003E-2</v>
      </c>
    </row>
    <row r="26" spans="1:12" x14ac:dyDescent="0.3">
      <c r="A26" s="17" t="s">
        <v>24</v>
      </c>
      <c r="B26" s="65" t="s">
        <v>20</v>
      </c>
      <c r="C26" s="19">
        <v>21</v>
      </c>
      <c r="D26" s="19" t="s">
        <v>21</v>
      </c>
      <c r="E26" s="18" t="s">
        <v>22</v>
      </c>
      <c r="F26" s="77">
        <v>115.4</v>
      </c>
      <c r="G26" s="82">
        <v>115.0036984668552</v>
      </c>
      <c r="H26" s="33">
        <f t="shared" ref="H26:H27" si="5">G26*0.05</f>
        <v>5.7501849233427604</v>
      </c>
      <c r="I26" s="53"/>
      <c r="J26" s="37">
        <f t="shared" si="0"/>
        <v>0.3445989463191258</v>
      </c>
      <c r="K26" s="71">
        <f t="shared" ref="K26:K27" si="6">(F26-G26)/(G26*0.05)</f>
        <v>6.8919789263825151E-2</v>
      </c>
    </row>
    <row r="27" spans="1:12" x14ac:dyDescent="0.3">
      <c r="A27" s="17" t="s">
        <v>23</v>
      </c>
      <c r="B27" s="65" t="s">
        <v>20</v>
      </c>
      <c r="C27" s="19">
        <v>22</v>
      </c>
      <c r="D27" s="19" t="s">
        <v>21</v>
      </c>
      <c r="E27" s="18" t="s">
        <v>22</v>
      </c>
      <c r="F27" s="77">
        <v>203.68</v>
      </c>
      <c r="G27" s="82">
        <v>201.27725996697566</v>
      </c>
      <c r="H27" s="33">
        <f t="shared" si="5"/>
        <v>10.063862998348784</v>
      </c>
      <c r="I27" s="53"/>
      <c r="J27" s="37">
        <f t="shared" si="0"/>
        <v>1.1937463941125643</v>
      </c>
      <c r="K27" s="71">
        <f t="shared" si="6"/>
        <v>0.23874927882251284</v>
      </c>
    </row>
    <row r="28" spans="1:12" x14ac:dyDescent="0.3">
      <c r="A28" s="17" t="s">
        <v>47</v>
      </c>
      <c r="B28" s="65" t="s">
        <v>20</v>
      </c>
      <c r="C28" s="19">
        <v>23</v>
      </c>
      <c r="D28" s="19" t="s">
        <v>21</v>
      </c>
      <c r="E28" s="18" t="s">
        <v>22</v>
      </c>
      <c r="F28" s="46" t="s">
        <v>54</v>
      </c>
      <c r="G28" s="82">
        <v>0</v>
      </c>
      <c r="H28" s="33"/>
      <c r="I28" s="53"/>
      <c r="J28" s="37"/>
      <c r="K28" s="71"/>
    </row>
    <row r="29" spans="1:12" ht="15" thickBot="1" x14ac:dyDescent="0.35">
      <c r="A29" s="72" t="s">
        <v>48</v>
      </c>
      <c r="B29" s="73" t="s">
        <v>20</v>
      </c>
      <c r="C29" s="70">
        <v>24</v>
      </c>
      <c r="D29" s="70" t="s">
        <v>21</v>
      </c>
      <c r="E29" s="74" t="s">
        <v>22</v>
      </c>
      <c r="F29" s="63" t="s">
        <v>54</v>
      </c>
      <c r="G29" s="83">
        <v>0</v>
      </c>
      <c r="H29" s="61"/>
      <c r="I29" s="62"/>
      <c r="J29" s="75"/>
      <c r="K29" s="76"/>
    </row>
  </sheetData>
  <sheetProtection algorithmName="SHA-512" hashValue="hYY9AXDxQANaLRv9liRg9OU+xuWr59JZmhT/Ji3rz3G9ccXNyRuULMf2Vdr3H/z9ueXHyafMLNL6mbQw4EdJ8w==" saltValue="MWuKsWfVkkcDCJJE5xpGmA==" spinCount="100000" sheet="1" objects="1" scenarios="1" selectLockedCells="1" selectUnlockedCells="1"/>
  <mergeCells count="2">
    <mergeCell ref="A2:K2"/>
    <mergeCell ref="A8:K8"/>
  </mergeCells>
  <conditionalFormatting sqref="K14:K19">
    <cfRule type="cellIs" dxfId="104" priority="4" stopIfTrue="1" operator="between">
      <formula>-2</formula>
      <formula>2</formula>
    </cfRule>
    <cfRule type="cellIs" dxfId="103" priority="5" stopIfTrue="1" operator="between">
      <formula>-3</formula>
      <formula>3</formula>
    </cfRule>
    <cfRule type="cellIs" dxfId="102" priority="6" operator="notBetween">
      <formula>-3</formula>
      <formula>3</formula>
    </cfRule>
  </conditionalFormatting>
  <conditionalFormatting sqref="K20:K29">
    <cfRule type="cellIs" dxfId="101" priority="1" stopIfTrue="1" operator="between">
      <formula>-2</formula>
      <formula>2</formula>
    </cfRule>
    <cfRule type="cellIs" dxfId="100" priority="2" stopIfTrue="1" operator="between">
      <formula>-3</formula>
      <formula>3</formula>
    </cfRule>
    <cfRule type="cellIs" dxfId="99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796CF-9F4A-4ADA-BA36-EA1F1412C667}">
  <sheetPr>
    <pageSetUpPr fitToPage="1"/>
  </sheetPr>
  <dimension ref="A1:L29"/>
  <sheetViews>
    <sheetView topLeftCell="A2" zoomScale="80" zoomScaleNormal="80" zoomScalePageLayoutView="85" workbookViewId="0">
      <selection activeCell="H3" sqref="H3"/>
    </sheetView>
  </sheetViews>
  <sheetFormatPr defaultColWidth="9.109375" defaultRowHeight="14.4" x14ac:dyDescent="0.3"/>
  <cols>
    <col min="1" max="1" width="28" style="9" bestFit="1" customWidth="1"/>
    <col min="2" max="2" width="11.5546875" style="2" customWidth="1"/>
    <col min="3" max="3" width="4.6640625" style="2" customWidth="1"/>
    <col min="4" max="4" width="23.5546875" style="9" bestFit="1" customWidth="1"/>
    <col min="5" max="5" width="16.44140625" style="9" customWidth="1"/>
    <col min="6" max="6" width="17" style="41" customWidth="1"/>
    <col min="7" max="7" width="14.88671875" style="34" bestFit="1" customWidth="1"/>
    <col min="8" max="8" width="8" style="9" customWidth="1"/>
    <col min="9" max="9" width="9.5546875" style="9" customWidth="1"/>
    <col min="10" max="10" width="13.33203125" style="9" customWidth="1"/>
    <col min="11" max="11" width="10.5546875" style="36" bestFit="1" customWidth="1"/>
    <col min="12" max="16384" width="9.109375" style="9"/>
  </cols>
  <sheetData>
    <row r="1" spans="1:12" s="3" customFormat="1" ht="15" hidden="1" thickBot="1" x14ac:dyDescent="0.35">
      <c r="B1" s="1"/>
      <c r="C1" s="1"/>
      <c r="D1" s="4"/>
      <c r="F1" s="38"/>
      <c r="G1" s="54"/>
      <c r="K1" s="1"/>
    </row>
    <row r="2" spans="1:12" ht="18.600000000000001" thickTop="1" x14ac:dyDescent="0.35">
      <c r="A2" s="95" t="s">
        <v>10</v>
      </c>
      <c r="B2" s="96"/>
      <c r="C2" s="96"/>
      <c r="D2" s="96"/>
      <c r="E2" s="96"/>
      <c r="F2" s="96"/>
      <c r="G2" s="96"/>
      <c r="H2" s="96"/>
      <c r="I2" s="96"/>
      <c r="J2" s="96"/>
      <c r="K2" s="97"/>
    </row>
    <row r="3" spans="1:12" s="13" customFormat="1" ht="13.8" x14ac:dyDescent="0.3">
      <c r="A3" s="10"/>
      <c r="B3" s="11"/>
      <c r="C3" s="11"/>
      <c r="D3" s="67">
        <v>44160</v>
      </c>
      <c r="E3" s="11"/>
      <c r="F3" s="39"/>
      <c r="G3" s="55"/>
      <c r="H3" s="39" t="s">
        <v>61</v>
      </c>
      <c r="I3" s="11"/>
      <c r="J3" s="11"/>
      <c r="K3" s="12" t="s">
        <v>42</v>
      </c>
    </row>
    <row r="4" spans="1:12" s="13" customFormat="1" thickBot="1" x14ac:dyDescent="0.35">
      <c r="A4" s="14"/>
      <c r="B4" s="15"/>
      <c r="C4" s="15"/>
      <c r="D4" s="15"/>
      <c r="E4" s="15"/>
      <c r="F4" s="40"/>
      <c r="G4" s="56"/>
      <c r="H4" s="15"/>
      <c r="I4" s="15"/>
      <c r="J4" s="15"/>
      <c r="K4" s="16"/>
    </row>
    <row r="5" spans="1:12" ht="15.6" thickTop="1" thickBot="1" x14ac:dyDescent="0.35">
      <c r="K5" s="9"/>
    </row>
    <row r="6" spans="1:12" ht="15.6" thickTop="1" thickBot="1" x14ac:dyDescent="0.35">
      <c r="A6" s="5" t="s">
        <v>5</v>
      </c>
      <c r="B6" s="68">
        <v>551</v>
      </c>
      <c r="C6" s="8"/>
      <c r="D6" s="6"/>
      <c r="E6" s="6"/>
      <c r="F6" s="69"/>
      <c r="G6" s="57"/>
      <c r="H6" s="6"/>
      <c r="I6" s="6"/>
      <c r="J6" s="6"/>
      <c r="K6" s="7"/>
    </row>
    <row r="7" spans="1:12" ht="15.6" thickTop="1" thickBot="1" x14ac:dyDescent="0.35">
      <c r="A7" s="22"/>
      <c r="B7" s="23"/>
      <c r="C7" s="24"/>
      <c r="D7" s="22"/>
      <c r="E7" s="22"/>
      <c r="F7" s="42"/>
      <c r="G7" s="58"/>
      <c r="H7" s="22"/>
      <c r="I7" s="22"/>
      <c r="J7" s="22"/>
      <c r="K7" s="22"/>
    </row>
    <row r="8" spans="1:12" ht="15.6" thickTop="1" thickBot="1" x14ac:dyDescent="0.35">
      <c r="A8" s="98" t="s">
        <v>44</v>
      </c>
      <c r="B8" s="99"/>
      <c r="C8" s="99"/>
      <c r="D8" s="99"/>
      <c r="E8" s="99"/>
      <c r="F8" s="99"/>
      <c r="G8" s="99"/>
      <c r="H8" s="99"/>
      <c r="I8" s="99"/>
      <c r="J8" s="99"/>
      <c r="K8" s="100"/>
    </row>
    <row r="9" spans="1:12" ht="15" thickTop="1" x14ac:dyDescent="0.3">
      <c r="A9" s="3"/>
      <c r="K9" s="9"/>
    </row>
    <row r="10" spans="1:12" ht="15" thickBot="1" x14ac:dyDescent="0.35">
      <c r="K10" s="9"/>
    </row>
    <row r="11" spans="1:12" s="31" customFormat="1" ht="63" customHeight="1" thickBot="1" x14ac:dyDescent="0.35">
      <c r="A11" s="26" t="s">
        <v>0</v>
      </c>
      <c r="B11" s="64" t="s">
        <v>8</v>
      </c>
      <c r="C11" s="27" t="s">
        <v>1</v>
      </c>
      <c r="D11" s="27" t="s">
        <v>2</v>
      </c>
      <c r="E11" s="27" t="s">
        <v>3</v>
      </c>
      <c r="F11" s="43" t="s">
        <v>9</v>
      </c>
      <c r="G11" s="59" t="s">
        <v>41</v>
      </c>
      <c r="H11" s="28" t="s">
        <v>6</v>
      </c>
      <c r="I11" s="29" t="s">
        <v>7</v>
      </c>
      <c r="J11" s="32" t="s">
        <v>43</v>
      </c>
      <c r="K11" s="30" t="s">
        <v>4</v>
      </c>
    </row>
    <row r="12" spans="1:12" x14ac:dyDescent="0.3">
      <c r="A12" s="17"/>
      <c r="B12" s="65"/>
      <c r="C12" s="19"/>
      <c r="D12" s="19"/>
      <c r="E12" s="20"/>
      <c r="F12" s="44"/>
      <c r="G12" s="60"/>
      <c r="H12" s="18"/>
      <c r="I12" s="20"/>
      <c r="J12" s="18"/>
      <c r="K12" s="21"/>
    </row>
    <row r="13" spans="1:12" x14ac:dyDescent="0.3">
      <c r="A13" s="17"/>
      <c r="B13" s="65"/>
      <c r="C13" s="19"/>
      <c r="D13" s="19"/>
      <c r="E13" s="18"/>
      <c r="F13" s="45"/>
      <c r="G13" s="33"/>
      <c r="H13" s="18"/>
      <c r="I13" s="18"/>
      <c r="J13" s="18"/>
      <c r="K13" s="25"/>
    </row>
    <row r="14" spans="1:12" x14ac:dyDescent="0.3">
      <c r="A14" s="47" t="s">
        <v>17</v>
      </c>
      <c r="B14" s="66" t="s">
        <v>12</v>
      </c>
      <c r="C14" s="49">
        <v>1</v>
      </c>
      <c r="D14" s="49" t="s">
        <v>39</v>
      </c>
      <c r="E14" s="48" t="s">
        <v>40</v>
      </c>
      <c r="F14" s="79">
        <v>64</v>
      </c>
      <c r="G14" s="84">
        <v>90.871597156122021</v>
      </c>
      <c r="H14" s="51">
        <f>G14*0.04</f>
        <v>3.6348638862448808</v>
      </c>
      <c r="I14" s="48"/>
      <c r="J14" s="52">
        <f>((F14-G14)/G14)*100</f>
        <v>-29.570952857750761</v>
      </c>
      <c r="K14" s="71">
        <f>(F14-G14)/(G14*0.04)</f>
        <v>-7.3927382144376894</v>
      </c>
      <c r="L14" s="35"/>
    </row>
    <row r="15" spans="1:12" x14ac:dyDescent="0.3">
      <c r="A15" s="47" t="s">
        <v>13</v>
      </c>
      <c r="B15" s="66" t="s">
        <v>36</v>
      </c>
      <c r="C15" s="49">
        <v>2</v>
      </c>
      <c r="D15" s="49" t="s">
        <v>37</v>
      </c>
      <c r="E15" s="48" t="s">
        <v>38</v>
      </c>
      <c r="F15" s="79">
        <v>121.5</v>
      </c>
      <c r="G15" s="84">
        <v>120.41666666666667</v>
      </c>
      <c r="H15" s="51">
        <f>1</f>
        <v>1</v>
      </c>
      <c r="I15" s="48"/>
      <c r="J15" s="85">
        <f>F15-G15</f>
        <v>1.0833333333333286</v>
      </c>
      <c r="K15" s="71">
        <f>(F15-G15)/1</f>
        <v>1.0833333333333286</v>
      </c>
      <c r="L15" s="34"/>
    </row>
    <row r="16" spans="1:12" x14ac:dyDescent="0.3">
      <c r="A16" s="47" t="s">
        <v>11</v>
      </c>
      <c r="B16" s="66" t="s">
        <v>12</v>
      </c>
      <c r="C16" s="49">
        <v>3</v>
      </c>
      <c r="D16" s="49" t="s">
        <v>35</v>
      </c>
      <c r="E16" s="48" t="s">
        <v>30</v>
      </c>
      <c r="F16" s="50">
        <v>5.51</v>
      </c>
      <c r="G16" s="51">
        <v>6.0659082961143644</v>
      </c>
      <c r="H16" s="51">
        <f>((12.5-0.53*G16)/200)*G16</f>
        <v>0.28161187334644472</v>
      </c>
      <c r="I16" s="48"/>
      <c r="J16" s="52">
        <f t="shared" ref="J16:J27" si="0">((F16-G16)/G16)*100</f>
        <v>-9.1644691771958122</v>
      </c>
      <c r="K16" s="71">
        <f>(F16-G16)/((12.5-0.53*G16)/2/100*G16)</f>
        <v>-1.9740229327279637</v>
      </c>
      <c r="L16" s="35"/>
    </row>
    <row r="17" spans="1:12" x14ac:dyDescent="0.3">
      <c r="A17" s="47" t="s">
        <v>19</v>
      </c>
      <c r="B17" s="66" t="s">
        <v>12</v>
      </c>
      <c r="C17" s="49">
        <v>4</v>
      </c>
      <c r="D17" s="49" t="s">
        <v>34</v>
      </c>
      <c r="E17" s="48" t="s">
        <v>30</v>
      </c>
      <c r="F17" s="50">
        <v>6.04</v>
      </c>
      <c r="G17" s="51">
        <v>6.0738062068691629</v>
      </c>
      <c r="H17" s="51">
        <f t="shared" ref="H17:H19" si="1">((12.5-0.53*G17)/200)*G17</f>
        <v>0.28185141505702638</v>
      </c>
      <c r="I17" s="48"/>
      <c r="J17" s="52">
        <f t="shared" si="0"/>
        <v>-0.55659014656954042</v>
      </c>
      <c r="K17" s="71">
        <f t="shared" ref="K17:K19" si="2">(F17-G17)/((12.5-0.53*G17)/2/100*G17)</f>
        <v>-0.11994336399667527</v>
      </c>
      <c r="L17" s="35"/>
    </row>
    <row r="18" spans="1:12" x14ac:dyDescent="0.3">
      <c r="A18" s="47" t="s">
        <v>18</v>
      </c>
      <c r="B18" s="66" t="s">
        <v>12</v>
      </c>
      <c r="C18" s="49">
        <v>6</v>
      </c>
      <c r="D18" s="49" t="s">
        <v>32</v>
      </c>
      <c r="E18" s="48" t="s">
        <v>30</v>
      </c>
      <c r="F18" s="79">
        <v>13.55</v>
      </c>
      <c r="G18" s="84">
        <v>12.980028834440523</v>
      </c>
      <c r="H18" s="51">
        <f t="shared" si="1"/>
        <v>0.36477675851382807</v>
      </c>
      <c r="I18" s="48"/>
      <c r="J18" s="52">
        <f t="shared" si="0"/>
        <v>4.391139440670166</v>
      </c>
      <c r="K18" s="71">
        <f t="shared" si="2"/>
        <v>1.5625205067385652</v>
      </c>
      <c r="L18" s="35"/>
    </row>
    <row r="19" spans="1:12" x14ac:dyDescent="0.3">
      <c r="A19" s="47" t="s">
        <v>15</v>
      </c>
      <c r="B19" s="66" t="s">
        <v>12</v>
      </c>
      <c r="C19" s="49">
        <v>7</v>
      </c>
      <c r="D19" s="49" t="s">
        <v>31</v>
      </c>
      <c r="E19" s="48" t="s">
        <v>30</v>
      </c>
      <c r="F19" s="79">
        <v>12.86</v>
      </c>
      <c r="G19" s="84">
        <v>13.181880311408266</v>
      </c>
      <c r="H19" s="51">
        <f t="shared" si="1"/>
        <v>0.36339830282064045</v>
      </c>
      <c r="I19" s="48"/>
      <c r="J19" s="52">
        <f t="shared" si="0"/>
        <v>-2.4418391291999133</v>
      </c>
      <c r="K19" s="71">
        <f t="shared" si="2"/>
        <v>-0.88575072836026503</v>
      </c>
      <c r="L19" s="35"/>
    </row>
    <row r="20" spans="1:12" x14ac:dyDescent="0.3">
      <c r="A20" s="17" t="s">
        <v>28</v>
      </c>
      <c r="B20" s="65" t="s">
        <v>20</v>
      </c>
      <c r="C20" s="19">
        <v>10</v>
      </c>
      <c r="D20" s="19" t="s">
        <v>21</v>
      </c>
      <c r="E20" s="18" t="s">
        <v>22</v>
      </c>
      <c r="F20" s="46">
        <v>7.1</v>
      </c>
      <c r="G20" s="46">
        <v>6.6157695053829677</v>
      </c>
      <c r="H20" s="33">
        <f t="shared" ref="H20:H22" si="3">G20*0.075</f>
        <v>0.49618271290372257</v>
      </c>
      <c r="I20" s="18"/>
      <c r="J20" s="37">
        <f t="shared" si="0"/>
        <v>7.3193374440121346</v>
      </c>
      <c r="K20" s="71">
        <f>(F20-G20)/(G20*0.075)</f>
        <v>0.97591165920161793</v>
      </c>
      <c r="L20" s="35"/>
    </row>
    <row r="21" spans="1:12" x14ac:dyDescent="0.3">
      <c r="A21" s="17" t="s">
        <v>27</v>
      </c>
      <c r="B21" s="65" t="s">
        <v>20</v>
      </c>
      <c r="C21" s="19">
        <v>11</v>
      </c>
      <c r="D21" s="19" t="s">
        <v>21</v>
      </c>
      <c r="E21" s="18" t="s">
        <v>22</v>
      </c>
      <c r="F21" s="77">
        <v>15.7</v>
      </c>
      <c r="G21" s="77">
        <v>15.282430362228407</v>
      </c>
      <c r="H21" s="33">
        <f t="shared" si="3"/>
        <v>1.1461822771671304</v>
      </c>
      <c r="I21" s="53"/>
      <c r="J21" s="37">
        <f t="shared" si="0"/>
        <v>2.7323509930962602</v>
      </c>
      <c r="K21" s="71">
        <f t="shared" ref="K21:K22" si="4">(F21-G21)/(G21*0.075)</f>
        <v>0.36431346574616807</v>
      </c>
      <c r="L21" s="35"/>
    </row>
    <row r="22" spans="1:12" x14ac:dyDescent="0.3">
      <c r="A22" s="17" t="s">
        <v>26</v>
      </c>
      <c r="B22" s="65" t="s">
        <v>20</v>
      </c>
      <c r="C22" s="19">
        <v>12</v>
      </c>
      <c r="D22" s="19" t="s">
        <v>21</v>
      </c>
      <c r="E22" s="18" t="s">
        <v>22</v>
      </c>
      <c r="F22" s="77">
        <v>21.7</v>
      </c>
      <c r="G22" s="77">
        <v>21.206050971334875</v>
      </c>
      <c r="H22" s="33">
        <f t="shared" si="3"/>
        <v>1.5904538228501155</v>
      </c>
      <c r="I22" s="53"/>
      <c r="J22" s="37">
        <f t="shared" si="0"/>
        <v>2.3292834169493237</v>
      </c>
      <c r="K22" s="71">
        <f t="shared" si="4"/>
        <v>0.31057112225990985</v>
      </c>
    </row>
    <row r="23" spans="1:12" x14ac:dyDescent="0.3">
      <c r="A23" s="17" t="s">
        <v>45</v>
      </c>
      <c r="B23" s="65" t="s">
        <v>20</v>
      </c>
      <c r="C23" s="19">
        <v>13</v>
      </c>
      <c r="D23" s="19" t="s">
        <v>21</v>
      </c>
      <c r="E23" s="18" t="s">
        <v>22</v>
      </c>
      <c r="F23" s="46" t="s">
        <v>56</v>
      </c>
      <c r="G23" s="82">
        <v>0</v>
      </c>
      <c r="H23" s="33"/>
      <c r="I23" s="53"/>
      <c r="J23" s="37"/>
      <c r="K23" s="71"/>
    </row>
    <row r="24" spans="1:12" x14ac:dyDescent="0.3">
      <c r="A24" s="17" t="s">
        <v>46</v>
      </c>
      <c r="B24" s="65" t="s">
        <v>20</v>
      </c>
      <c r="C24" s="19">
        <v>14</v>
      </c>
      <c r="D24" s="19" t="s">
        <v>21</v>
      </c>
      <c r="E24" s="18" t="s">
        <v>22</v>
      </c>
      <c r="F24" s="46" t="s">
        <v>56</v>
      </c>
      <c r="G24" s="82">
        <v>0</v>
      </c>
      <c r="H24" s="33"/>
      <c r="I24" s="53"/>
      <c r="J24" s="37"/>
      <c r="K24" s="71"/>
    </row>
    <row r="25" spans="1:12" x14ac:dyDescent="0.3">
      <c r="A25" s="17" t="s">
        <v>25</v>
      </c>
      <c r="B25" s="65" t="s">
        <v>20</v>
      </c>
      <c r="C25" s="19">
        <v>20</v>
      </c>
      <c r="D25" s="19" t="s">
        <v>21</v>
      </c>
      <c r="E25" s="18" t="s">
        <v>22</v>
      </c>
      <c r="F25" s="77">
        <v>88.4</v>
      </c>
      <c r="G25" s="82">
        <v>88.32083178405577</v>
      </c>
      <c r="H25" s="33">
        <f>G25*0.05</f>
        <v>4.4160415892027887</v>
      </c>
      <c r="I25" s="53"/>
      <c r="J25" s="37">
        <f t="shared" si="0"/>
        <v>8.9637081473374319E-2</v>
      </c>
      <c r="K25" s="71">
        <f>(F25-G25)/(G25*0.05)</f>
        <v>1.7927416294674862E-2</v>
      </c>
    </row>
    <row r="26" spans="1:12" x14ac:dyDescent="0.3">
      <c r="A26" s="17" t="s">
        <v>24</v>
      </c>
      <c r="B26" s="65" t="s">
        <v>20</v>
      </c>
      <c r="C26" s="19">
        <v>21</v>
      </c>
      <c r="D26" s="19" t="s">
        <v>21</v>
      </c>
      <c r="E26" s="18" t="s">
        <v>22</v>
      </c>
      <c r="F26" s="77">
        <v>114.9</v>
      </c>
      <c r="G26" s="82">
        <v>115.14485678515572</v>
      </c>
      <c r="H26" s="33">
        <f t="shared" ref="H26:H27" si="5">G26*0.05</f>
        <v>5.7572428392577866</v>
      </c>
      <c r="I26" s="53"/>
      <c r="J26" s="37">
        <f t="shared" si="0"/>
        <v>-0.21265108315917861</v>
      </c>
      <c r="K26" s="71">
        <f t="shared" ref="K26:K27" si="6">(F26-G26)/(G26*0.05)</f>
        <v>-4.2530216631835718E-2</v>
      </c>
    </row>
    <row r="27" spans="1:12" x14ac:dyDescent="0.3">
      <c r="A27" s="17" t="s">
        <v>23</v>
      </c>
      <c r="B27" s="65" t="s">
        <v>20</v>
      </c>
      <c r="C27" s="19">
        <v>22</v>
      </c>
      <c r="D27" s="19" t="s">
        <v>21</v>
      </c>
      <c r="E27" s="18" t="s">
        <v>22</v>
      </c>
      <c r="F27" s="77">
        <v>203.2</v>
      </c>
      <c r="G27" s="82">
        <v>202.99378416607644</v>
      </c>
      <c r="H27" s="33">
        <f t="shared" si="5"/>
        <v>10.149689208303823</v>
      </c>
      <c r="I27" s="53"/>
      <c r="J27" s="37">
        <f t="shared" si="0"/>
        <v>0.10158726523115526</v>
      </c>
      <c r="K27" s="71">
        <f t="shared" si="6"/>
        <v>2.0317453046231049E-2</v>
      </c>
    </row>
    <row r="28" spans="1:12" x14ac:dyDescent="0.3">
      <c r="A28" s="17" t="s">
        <v>47</v>
      </c>
      <c r="B28" s="65" t="s">
        <v>20</v>
      </c>
      <c r="C28" s="19">
        <v>23</v>
      </c>
      <c r="D28" s="19" t="s">
        <v>21</v>
      </c>
      <c r="E28" s="18" t="s">
        <v>22</v>
      </c>
      <c r="F28" s="46" t="s">
        <v>56</v>
      </c>
      <c r="G28" s="82">
        <v>0</v>
      </c>
      <c r="H28" s="33"/>
      <c r="I28" s="53"/>
      <c r="J28" s="37"/>
      <c r="K28" s="71"/>
    </row>
    <row r="29" spans="1:12" ht="15" thickBot="1" x14ac:dyDescent="0.35">
      <c r="A29" s="72" t="s">
        <v>48</v>
      </c>
      <c r="B29" s="73" t="s">
        <v>20</v>
      </c>
      <c r="C29" s="70">
        <v>24</v>
      </c>
      <c r="D29" s="70" t="s">
        <v>21</v>
      </c>
      <c r="E29" s="74" t="s">
        <v>22</v>
      </c>
      <c r="F29" s="63" t="s">
        <v>56</v>
      </c>
      <c r="G29" s="83">
        <v>0</v>
      </c>
      <c r="H29" s="61"/>
      <c r="I29" s="62"/>
      <c r="J29" s="75"/>
      <c r="K29" s="76"/>
    </row>
  </sheetData>
  <sheetProtection algorithmName="SHA-512" hashValue="EbR23WU8HPcqqpYa+pyaXAlfq8qYYWGKgMAd8T5S5o45r9oSQP/W1w5zLP25+dO+lb3cAmUwcqa6xLBnZkv9Kw==" saltValue="tRXybB4CQNSNgswepU9B+w==" spinCount="100000" sheet="1" objects="1" scenarios="1" selectLockedCells="1" selectUnlockedCells="1"/>
  <mergeCells count="2">
    <mergeCell ref="A2:K2"/>
    <mergeCell ref="A8:K8"/>
  </mergeCells>
  <conditionalFormatting sqref="K14:K19">
    <cfRule type="cellIs" dxfId="53" priority="4" stopIfTrue="1" operator="between">
      <formula>-2</formula>
      <formula>2</formula>
    </cfRule>
    <cfRule type="cellIs" dxfId="52" priority="5" stopIfTrue="1" operator="between">
      <formula>-3</formula>
      <formula>3</formula>
    </cfRule>
    <cfRule type="cellIs" dxfId="51" priority="6" operator="notBetween">
      <formula>-3</formula>
      <formula>3</formula>
    </cfRule>
  </conditionalFormatting>
  <conditionalFormatting sqref="K20:K29">
    <cfRule type="cellIs" dxfId="50" priority="1" stopIfTrue="1" operator="between">
      <formula>-2</formula>
      <formula>2</formula>
    </cfRule>
    <cfRule type="cellIs" dxfId="49" priority="2" stopIfTrue="1" operator="between">
      <formula>-3</formula>
      <formula>3</formula>
    </cfRule>
    <cfRule type="cellIs" dxfId="48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L27"/>
  <sheetViews>
    <sheetView topLeftCell="A2" zoomScale="80" zoomScaleNormal="80" zoomScalePageLayoutView="85" workbookViewId="0">
      <selection activeCell="H3" sqref="H3"/>
    </sheetView>
  </sheetViews>
  <sheetFormatPr defaultColWidth="9.109375" defaultRowHeight="14.4" x14ac:dyDescent="0.3"/>
  <cols>
    <col min="1" max="1" width="28" style="9" bestFit="1" customWidth="1"/>
    <col min="2" max="2" width="11.5546875" style="2" customWidth="1"/>
    <col min="3" max="3" width="4.6640625" style="2" customWidth="1"/>
    <col min="4" max="4" width="23.5546875" style="9" bestFit="1" customWidth="1"/>
    <col min="5" max="5" width="16.44140625" style="9" customWidth="1"/>
    <col min="6" max="6" width="17" style="41" customWidth="1"/>
    <col min="7" max="7" width="14.88671875" style="34" bestFit="1" customWidth="1"/>
    <col min="8" max="8" width="8" style="9" customWidth="1"/>
    <col min="9" max="9" width="9.5546875" style="9" customWidth="1"/>
    <col min="10" max="10" width="13.33203125" style="9" customWidth="1"/>
    <col min="11" max="11" width="10.5546875" style="36" bestFit="1" customWidth="1"/>
    <col min="12" max="16384" width="9.109375" style="9"/>
  </cols>
  <sheetData>
    <row r="1" spans="1:12" s="3" customFormat="1" ht="15" hidden="1" thickBot="1" x14ac:dyDescent="0.35">
      <c r="B1" s="1"/>
      <c r="C1" s="1"/>
      <c r="D1" s="4"/>
      <c r="F1" s="38"/>
      <c r="G1" s="54"/>
      <c r="K1" s="1"/>
    </row>
    <row r="2" spans="1:12" ht="18.600000000000001" thickTop="1" x14ac:dyDescent="0.35">
      <c r="A2" s="95" t="s">
        <v>10</v>
      </c>
      <c r="B2" s="96"/>
      <c r="C2" s="96"/>
      <c r="D2" s="96"/>
      <c r="E2" s="96"/>
      <c r="F2" s="96"/>
      <c r="G2" s="96"/>
      <c r="H2" s="96"/>
      <c r="I2" s="96"/>
      <c r="J2" s="96"/>
      <c r="K2" s="97"/>
    </row>
    <row r="3" spans="1:12" s="13" customFormat="1" ht="13.8" x14ac:dyDescent="0.3">
      <c r="A3" s="10"/>
      <c r="B3" s="11"/>
      <c r="C3" s="11"/>
      <c r="D3" s="67">
        <v>44160</v>
      </c>
      <c r="E3" s="11"/>
      <c r="F3" s="39"/>
      <c r="G3" s="55"/>
      <c r="H3" s="39" t="s">
        <v>61</v>
      </c>
      <c r="I3" s="11"/>
      <c r="J3" s="11"/>
      <c r="K3" s="12" t="s">
        <v>42</v>
      </c>
    </row>
    <row r="4" spans="1:12" s="13" customFormat="1" thickBot="1" x14ac:dyDescent="0.35">
      <c r="A4" s="14"/>
      <c r="B4" s="15"/>
      <c r="C4" s="15"/>
      <c r="D4" s="15"/>
      <c r="E4" s="15"/>
      <c r="F4" s="40"/>
      <c r="G4" s="56"/>
      <c r="H4" s="15"/>
      <c r="I4" s="15"/>
      <c r="J4" s="15"/>
      <c r="K4" s="16"/>
    </row>
    <row r="5" spans="1:12" ht="15.6" thickTop="1" thickBot="1" x14ac:dyDescent="0.35">
      <c r="K5" s="9"/>
    </row>
    <row r="6" spans="1:12" ht="15.6" thickTop="1" thickBot="1" x14ac:dyDescent="0.35">
      <c r="A6" s="5" t="s">
        <v>5</v>
      </c>
      <c r="B6" s="68">
        <v>579</v>
      </c>
      <c r="C6" s="8"/>
      <c r="D6" s="6"/>
      <c r="E6" s="6"/>
      <c r="F6" s="69"/>
      <c r="G6" s="57"/>
      <c r="H6" s="6"/>
      <c r="I6" s="6"/>
      <c r="J6" s="6"/>
      <c r="K6" s="7"/>
    </row>
    <row r="7" spans="1:12" ht="15.6" thickTop="1" thickBot="1" x14ac:dyDescent="0.35">
      <c r="A7" s="22"/>
      <c r="B7" s="23"/>
      <c r="C7" s="24"/>
      <c r="D7" s="22"/>
      <c r="E7" s="22"/>
      <c r="F7" s="42"/>
      <c r="G7" s="58"/>
      <c r="H7" s="22"/>
      <c r="I7" s="22"/>
      <c r="J7" s="22"/>
      <c r="K7" s="22"/>
    </row>
    <row r="8" spans="1:12" ht="15.6" thickTop="1" thickBot="1" x14ac:dyDescent="0.35">
      <c r="A8" s="98" t="s">
        <v>44</v>
      </c>
      <c r="B8" s="99"/>
      <c r="C8" s="99"/>
      <c r="D8" s="99"/>
      <c r="E8" s="99"/>
      <c r="F8" s="99"/>
      <c r="G8" s="99"/>
      <c r="H8" s="99"/>
      <c r="I8" s="99"/>
      <c r="J8" s="99"/>
      <c r="K8" s="100"/>
    </row>
    <row r="9" spans="1:12" ht="15" thickTop="1" x14ac:dyDescent="0.3">
      <c r="A9" s="3"/>
      <c r="K9" s="9"/>
    </row>
    <row r="10" spans="1:12" ht="15" thickBot="1" x14ac:dyDescent="0.35">
      <c r="K10" s="9"/>
    </row>
    <row r="11" spans="1:12" s="31" customFormat="1" ht="63" customHeight="1" thickBot="1" x14ac:dyDescent="0.35">
      <c r="A11" s="26" t="s">
        <v>0</v>
      </c>
      <c r="B11" s="64" t="s">
        <v>8</v>
      </c>
      <c r="C11" s="27" t="s">
        <v>1</v>
      </c>
      <c r="D11" s="27" t="s">
        <v>2</v>
      </c>
      <c r="E11" s="27" t="s">
        <v>3</v>
      </c>
      <c r="F11" s="43" t="s">
        <v>9</v>
      </c>
      <c r="G11" s="59" t="s">
        <v>41</v>
      </c>
      <c r="H11" s="28" t="s">
        <v>6</v>
      </c>
      <c r="I11" s="29" t="s">
        <v>7</v>
      </c>
      <c r="J11" s="32" t="s">
        <v>43</v>
      </c>
      <c r="K11" s="30" t="s">
        <v>4</v>
      </c>
    </row>
    <row r="12" spans="1:12" x14ac:dyDescent="0.3">
      <c r="A12" s="17"/>
      <c r="B12" s="65"/>
      <c r="C12" s="19"/>
      <c r="D12" s="19"/>
      <c r="E12" s="20"/>
      <c r="F12" s="44"/>
      <c r="G12" s="60"/>
      <c r="H12" s="18"/>
      <c r="I12" s="20"/>
      <c r="J12" s="18"/>
      <c r="K12" s="21"/>
    </row>
    <row r="13" spans="1:12" x14ac:dyDescent="0.3">
      <c r="A13" s="17"/>
      <c r="B13" s="65"/>
      <c r="C13" s="19"/>
      <c r="D13" s="19"/>
      <c r="E13" s="18"/>
      <c r="F13" s="45"/>
      <c r="G13" s="33"/>
      <c r="H13" s="18"/>
      <c r="I13" s="18"/>
      <c r="J13" s="18"/>
      <c r="K13" s="25"/>
    </row>
    <row r="14" spans="1:12" x14ac:dyDescent="0.3">
      <c r="A14" s="47" t="s">
        <v>17</v>
      </c>
      <c r="B14" s="66" t="s">
        <v>12</v>
      </c>
      <c r="C14" s="49">
        <v>1</v>
      </c>
      <c r="D14" s="49" t="s">
        <v>39</v>
      </c>
      <c r="E14" s="48" t="s">
        <v>40</v>
      </c>
      <c r="F14" s="79">
        <v>97.86</v>
      </c>
      <c r="G14" s="84">
        <v>96.294177920266762</v>
      </c>
      <c r="H14" s="51">
        <f>G14*0.04</f>
        <v>3.8517671168106706</v>
      </c>
      <c r="I14" s="48"/>
      <c r="J14" s="52">
        <f>((F14-G14)/G14)*100</f>
        <v>1.6260817772698215</v>
      </c>
      <c r="K14" s="71">
        <f>(F14-G14)/(G14*0.04)</f>
        <v>0.40652044431745532</v>
      </c>
      <c r="L14" s="35"/>
    </row>
    <row r="15" spans="1:12" x14ac:dyDescent="0.3">
      <c r="A15" s="47" t="s">
        <v>13</v>
      </c>
      <c r="B15" s="66" t="s">
        <v>36</v>
      </c>
      <c r="C15" s="49">
        <v>2</v>
      </c>
      <c r="D15" s="49" t="s">
        <v>37</v>
      </c>
      <c r="E15" s="48" t="s">
        <v>38</v>
      </c>
      <c r="F15" s="79">
        <v>119.7</v>
      </c>
      <c r="G15" s="84">
        <v>120.12000000000002</v>
      </c>
      <c r="H15" s="51">
        <f>1</f>
        <v>1</v>
      </c>
      <c r="I15" s="48"/>
      <c r="J15" s="85">
        <f>F15-G15</f>
        <v>-0.42000000000001592</v>
      </c>
      <c r="K15" s="71">
        <f>(F15-G15)/1</f>
        <v>-0.42000000000001592</v>
      </c>
      <c r="L15" s="34"/>
    </row>
    <row r="16" spans="1:12" x14ac:dyDescent="0.3">
      <c r="A16" s="47" t="s">
        <v>11</v>
      </c>
      <c r="B16" s="66" t="s">
        <v>12</v>
      </c>
      <c r="C16" s="49">
        <v>3</v>
      </c>
      <c r="D16" s="49" t="s">
        <v>35</v>
      </c>
      <c r="E16" s="48" t="s">
        <v>30</v>
      </c>
      <c r="F16" s="50">
        <v>6.03</v>
      </c>
      <c r="G16" s="51">
        <v>6.1242653162281604</v>
      </c>
      <c r="H16" s="51">
        <f>((12.5-0.53*G16)/200)*G16</f>
        <v>0.28337402425583874</v>
      </c>
      <c r="I16" s="48"/>
      <c r="J16" s="52">
        <f t="shared" ref="J16:J25" si="0">((F16-G16)/G16)*100</f>
        <v>-1.539210196827604</v>
      </c>
      <c r="K16" s="71">
        <f>(F16-G16)/((12.5-0.53*G16)/2/100*G16)</f>
        <v>-0.33265334208281044</v>
      </c>
      <c r="L16" s="35"/>
    </row>
    <row r="17" spans="1:12" x14ac:dyDescent="0.3">
      <c r="A17" s="47" t="s">
        <v>18</v>
      </c>
      <c r="B17" s="66" t="s">
        <v>12</v>
      </c>
      <c r="C17" s="49">
        <v>6</v>
      </c>
      <c r="D17" s="49" t="s">
        <v>32</v>
      </c>
      <c r="E17" s="48" t="s">
        <v>30</v>
      </c>
      <c r="F17" s="79">
        <v>13.5</v>
      </c>
      <c r="G17" s="84">
        <v>13.195658502926236</v>
      </c>
      <c r="H17" s="51">
        <f t="shared" ref="H17" si="1">((12.5-0.53*G17)/200)*G17</f>
        <v>0.36329633761938868</v>
      </c>
      <c r="I17" s="48"/>
      <c r="J17" s="52">
        <f t="shared" si="0"/>
        <v>2.3063759721144219</v>
      </c>
      <c r="K17" s="71">
        <f t="shared" ref="K17" si="2">(F17-G17)/((12.5-0.53*G17)/2/100*G17)</f>
        <v>0.83772244737741064</v>
      </c>
      <c r="L17" s="35"/>
    </row>
    <row r="18" spans="1:12" x14ac:dyDescent="0.3">
      <c r="A18" s="17" t="s">
        <v>28</v>
      </c>
      <c r="B18" s="65" t="s">
        <v>20</v>
      </c>
      <c r="C18" s="19">
        <v>10</v>
      </c>
      <c r="D18" s="19" t="s">
        <v>21</v>
      </c>
      <c r="E18" s="18" t="s">
        <v>22</v>
      </c>
      <c r="F18" s="46">
        <v>6.57</v>
      </c>
      <c r="G18" s="46">
        <v>6.5547946712319725</v>
      </c>
      <c r="H18" s="33">
        <f t="shared" ref="H18:H20" si="3">G18*0.075</f>
        <v>0.49160960034239792</v>
      </c>
      <c r="I18" s="18"/>
      <c r="J18" s="37">
        <f t="shared" si="0"/>
        <v>0.23197261746064715</v>
      </c>
      <c r="K18" s="71">
        <f>(F18-G18)/(G18*0.075)</f>
        <v>3.0929682328086284E-2</v>
      </c>
      <c r="L18" s="35"/>
    </row>
    <row r="19" spans="1:12" x14ac:dyDescent="0.3">
      <c r="A19" s="17" t="s">
        <v>27</v>
      </c>
      <c r="B19" s="65" t="s">
        <v>20</v>
      </c>
      <c r="C19" s="19">
        <v>11</v>
      </c>
      <c r="D19" s="19" t="s">
        <v>21</v>
      </c>
      <c r="E19" s="18" t="s">
        <v>22</v>
      </c>
      <c r="F19" s="77">
        <v>14.560000000000016</v>
      </c>
      <c r="G19" s="77">
        <v>14.616001287958783</v>
      </c>
      <c r="H19" s="33">
        <f t="shared" si="3"/>
        <v>1.0962000965969088</v>
      </c>
      <c r="I19" s="53"/>
      <c r="J19" s="37">
        <f t="shared" si="0"/>
        <v>-0.38315054066738718</v>
      </c>
      <c r="K19" s="71">
        <f t="shared" ref="K19:K20" si="4">(F19-G19)/(G19*0.075)</f>
        <v>-5.1086738755651624E-2</v>
      </c>
      <c r="L19" s="35"/>
    </row>
    <row r="20" spans="1:12" x14ac:dyDescent="0.3">
      <c r="A20" s="17" t="s">
        <v>26</v>
      </c>
      <c r="B20" s="65" t="s">
        <v>20</v>
      </c>
      <c r="C20" s="19">
        <v>12</v>
      </c>
      <c r="D20" s="19" t="s">
        <v>21</v>
      </c>
      <c r="E20" s="18" t="s">
        <v>22</v>
      </c>
      <c r="F20" s="77">
        <v>20.860000000000017</v>
      </c>
      <c r="G20" s="77">
        <v>21.011500044992353</v>
      </c>
      <c r="H20" s="33">
        <f t="shared" si="3"/>
        <v>1.5758625033744265</v>
      </c>
      <c r="I20" s="53"/>
      <c r="J20" s="37">
        <f t="shared" si="0"/>
        <v>-0.72103393221771639</v>
      </c>
      <c r="K20" s="71">
        <f t="shared" si="4"/>
        <v>-9.613785762902885E-2</v>
      </c>
    </row>
    <row r="21" spans="1:12" x14ac:dyDescent="0.3">
      <c r="A21" s="17" t="s">
        <v>45</v>
      </c>
      <c r="B21" s="65" t="s">
        <v>20</v>
      </c>
      <c r="C21" s="19">
        <v>13</v>
      </c>
      <c r="D21" s="19" t="s">
        <v>21</v>
      </c>
      <c r="E21" s="18" t="s">
        <v>22</v>
      </c>
      <c r="F21" s="46">
        <v>0.01</v>
      </c>
      <c r="G21" s="82">
        <v>0</v>
      </c>
      <c r="H21" s="33"/>
      <c r="I21" s="53"/>
      <c r="J21" s="37"/>
      <c r="K21" s="71"/>
    </row>
    <row r="22" spans="1:12" x14ac:dyDescent="0.3">
      <c r="A22" s="17" t="s">
        <v>46</v>
      </c>
      <c r="B22" s="65" t="s">
        <v>20</v>
      </c>
      <c r="C22" s="19">
        <v>14</v>
      </c>
      <c r="D22" s="19" t="s">
        <v>21</v>
      </c>
      <c r="E22" s="18" t="s">
        <v>22</v>
      </c>
      <c r="F22" s="46">
        <v>0.01</v>
      </c>
      <c r="G22" s="82">
        <v>0</v>
      </c>
      <c r="H22" s="33"/>
      <c r="I22" s="53"/>
      <c r="J22" s="37"/>
      <c r="K22" s="71"/>
    </row>
    <row r="23" spans="1:12" x14ac:dyDescent="0.3">
      <c r="A23" s="17" t="s">
        <v>25</v>
      </c>
      <c r="B23" s="65" t="s">
        <v>20</v>
      </c>
      <c r="C23" s="19">
        <v>20</v>
      </c>
      <c r="D23" s="19" t="s">
        <v>21</v>
      </c>
      <c r="E23" s="18" t="s">
        <v>22</v>
      </c>
      <c r="F23" s="77">
        <v>88.89</v>
      </c>
      <c r="G23" s="82">
        <v>88.938978703037122</v>
      </c>
      <c r="H23" s="33">
        <f>G23*0.05</f>
        <v>4.4469489351518563</v>
      </c>
      <c r="I23" s="53"/>
      <c r="J23" s="37">
        <f t="shared" si="0"/>
        <v>-5.5070008393799184E-2</v>
      </c>
      <c r="K23" s="71">
        <f>(F23-G23)/(G23*0.05)</f>
        <v>-1.1014001678759837E-2</v>
      </c>
    </row>
    <row r="24" spans="1:12" x14ac:dyDescent="0.3">
      <c r="A24" s="17" t="s">
        <v>24</v>
      </c>
      <c r="B24" s="65" t="s">
        <v>20</v>
      </c>
      <c r="C24" s="19">
        <v>21</v>
      </c>
      <c r="D24" s="19" t="s">
        <v>21</v>
      </c>
      <c r="E24" s="18" t="s">
        <v>22</v>
      </c>
      <c r="F24" s="77">
        <v>115.65</v>
      </c>
      <c r="G24" s="82">
        <v>115.62882816218615</v>
      </c>
      <c r="H24" s="33">
        <f t="shared" ref="H24:H25" si="5">G24*0.05</f>
        <v>5.7814414081093082</v>
      </c>
      <c r="I24" s="53"/>
      <c r="J24" s="37">
        <f t="shared" si="0"/>
        <v>1.8310172428761644E-2</v>
      </c>
      <c r="K24" s="71">
        <f t="shared" ref="K24:K25" si="6">(F24-G24)/(G24*0.05)</f>
        <v>3.6620344857523288E-3</v>
      </c>
    </row>
    <row r="25" spans="1:12" x14ac:dyDescent="0.3">
      <c r="A25" s="17" t="s">
        <v>23</v>
      </c>
      <c r="B25" s="65" t="s">
        <v>20</v>
      </c>
      <c r="C25" s="19">
        <v>22</v>
      </c>
      <c r="D25" s="19" t="s">
        <v>21</v>
      </c>
      <c r="E25" s="18" t="s">
        <v>22</v>
      </c>
      <c r="F25" s="77">
        <v>201.06</v>
      </c>
      <c r="G25" s="82">
        <v>202.40187926983478</v>
      </c>
      <c r="H25" s="33">
        <f t="shared" si="5"/>
        <v>10.12009396349174</v>
      </c>
      <c r="I25" s="53"/>
      <c r="J25" s="37">
        <f t="shared" si="0"/>
        <v>-0.66297767326845458</v>
      </c>
      <c r="K25" s="71">
        <f t="shared" si="6"/>
        <v>-0.13259553465369089</v>
      </c>
    </row>
    <row r="26" spans="1:12" x14ac:dyDescent="0.3">
      <c r="A26" s="17" t="s">
        <v>47</v>
      </c>
      <c r="B26" s="65" t="s">
        <v>20</v>
      </c>
      <c r="C26" s="19">
        <v>23</v>
      </c>
      <c r="D26" s="19" t="s">
        <v>21</v>
      </c>
      <c r="E26" s="18" t="s">
        <v>22</v>
      </c>
      <c r="F26" s="46">
        <v>1.0000000000010001E-2</v>
      </c>
      <c r="G26" s="82">
        <v>0</v>
      </c>
      <c r="H26" s="33"/>
      <c r="I26" s="53"/>
      <c r="J26" s="37"/>
      <c r="K26" s="71"/>
    </row>
    <row r="27" spans="1:12" ht="15" thickBot="1" x14ac:dyDescent="0.35">
      <c r="A27" s="72" t="s">
        <v>48</v>
      </c>
      <c r="B27" s="73" t="s">
        <v>20</v>
      </c>
      <c r="C27" s="70">
        <v>24</v>
      </c>
      <c r="D27" s="70" t="s">
        <v>21</v>
      </c>
      <c r="E27" s="74" t="s">
        <v>22</v>
      </c>
      <c r="F27" s="63">
        <v>1.9999999999992246E-2</v>
      </c>
      <c r="G27" s="83">
        <v>0</v>
      </c>
      <c r="H27" s="61"/>
      <c r="I27" s="62"/>
      <c r="J27" s="75"/>
      <c r="K27" s="76"/>
    </row>
  </sheetData>
  <sheetProtection algorithmName="SHA-512" hashValue="km+8judCnjrV+iMhWfxY3rGia73NnXpXXqNeKqoqecIZJ3e9z4WSRb6NMNjv+FLB2BzY4xfkKWezf0+mxqQeMw==" saltValue="9T+glt8YsDjRWLvPhIVO1Q==" spinCount="100000" sheet="1" objects="1" scenarios="1" selectLockedCells="1" selectUnlockedCells="1"/>
  <mergeCells count="2">
    <mergeCell ref="A2:K2"/>
    <mergeCell ref="A8:K8"/>
  </mergeCells>
  <conditionalFormatting sqref="K14:K17">
    <cfRule type="cellIs" dxfId="47" priority="4" stopIfTrue="1" operator="between">
      <formula>-2</formula>
      <formula>2</formula>
    </cfRule>
    <cfRule type="cellIs" dxfId="46" priority="5" stopIfTrue="1" operator="between">
      <formula>-3</formula>
      <formula>3</formula>
    </cfRule>
    <cfRule type="cellIs" dxfId="45" priority="6" operator="notBetween">
      <formula>-3</formula>
      <formula>3</formula>
    </cfRule>
  </conditionalFormatting>
  <conditionalFormatting sqref="K18:K27">
    <cfRule type="cellIs" dxfId="44" priority="1" stopIfTrue="1" operator="between">
      <formula>-2</formula>
      <formula>2</formula>
    </cfRule>
    <cfRule type="cellIs" dxfId="43" priority="2" stopIfTrue="1" operator="between">
      <formula>-3</formula>
      <formula>3</formula>
    </cfRule>
    <cfRule type="cellIs" dxfId="42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L31"/>
  <sheetViews>
    <sheetView topLeftCell="A2" zoomScale="80" zoomScaleNormal="80" zoomScalePageLayoutView="85" workbookViewId="0">
      <selection activeCell="H3" sqref="H3"/>
    </sheetView>
  </sheetViews>
  <sheetFormatPr defaultColWidth="9.109375" defaultRowHeight="14.4" x14ac:dyDescent="0.3"/>
  <cols>
    <col min="1" max="1" width="28" style="9" bestFit="1" customWidth="1"/>
    <col min="2" max="2" width="11.5546875" style="2" customWidth="1"/>
    <col min="3" max="3" width="4.6640625" style="2" customWidth="1"/>
    <col min="4" max="4" width="23.5546875" style="9" bestFit="1" customWidth="1"/>
    <col min="5" max="5" width="16.44140625" style="9" customWidth="1"/>
    <col min="6" max="6" width="17" style="41" customWidth="1"/>
    <col min="7" max="7" width="14.88671875" style="34" bestFit="1" customWidth="1"/>
    <col min="8" max="8" width="8" style="9" customWidth="1"/>
    <col min="9" max="9" width="9.5546875" style="9" customWidth="1"/>
    <col min="10" max="10" width="13.33203125" style="9" customWidth="1"/>
    <col min="11" max="11" width="10.5546875" style="36" bestFit="1" customWidth="1"/>
    <col min="12" max="16384" width="9.109375" style="9"/>
  </cols>
  <sheetData>
    <row r="1" spans="1:12" s="3" customFormat="1" ht="15" hidden="1" thickBot="1" x14ac:dyDescent="0.35">
      <c r="B1" s="1"/>
      <c r="C1" s="1"/>
      <c r="D1" s="4"/>
      <c r="F1" s="38"/>
      <c r="G1" s="54"/>
      <c r="K1" s="1"/>
    </row>
    <row r="2" spans="1:12" ht="18.600000000000001" thickTop="1" x14ac:dyDescent="0.35">
      <c r="A2" s="95" t="s">
        <v>10</v>
      </c>
      <c r="B2" s="96"/>
      <c r="C2" s="96"/>
      <c r="D2" s="96"/>
      <c r="E2" s="96"/>
      <c r="F2" s="96"/>
      <c r="G2" s="96"/>
      <c r="H2" s="96"/>
      <c r="I2" s="96"/>
      <c r="J2" s="96"/>
      <c r="K2" s="97"/>
    </row>
    <row r="3" spans="1:12" s="13" customFormat="1" ht="13.8" x14ac:dyDescent="0.3">
      <c r="A3" s="10"/>
      <c r="B3" s="11"/>
      <c r="C3" s="11"/>
      <c r="D3" s="67">
        <v>44160</v>
      </c>
      <c r="E3" s="11"/>
      <c r="F3" s="39"/>
      <c r="G3" s="55"/>
      <c r="H3" s="39" t="s">
        <v>61</v>
      </c>
      <c r="I3" s="11"/>
      <c r="J3" s="11"/>
      <c r="K3" s="12" t="s">
        <v>42</v>
      </c>
    </row>
    <row r="4" spans="1:12" s="13" customFormat="1" thickBot="1" x14ac:dyDescent="0.35">
      <c r="A4" s="14"/>
      <c r="B4" s="15"/>
      <c r="C4" s="15"/>
      <c r="D4" s="15"/>
      <c r="E4" s="15"/>
      <c r="F4" s="40"/>
      <c r="G4" s="56"/>
      <c r="H4" s="15"/>
      <c r="I4" s="15"/>
      <c r="J4" s="15"/>
      <c r="K4" s="16"/>
    </row>
    <row r="5" spans="1:12" ht="15.6" thickTop="1" thickBot="1" x14ac:dyDescent="0.35">
      <c r="K5" s="9"/>
    </row>
    <row r="6" spans="1:12" ht="15.6" thickTop="1" thickBot="1" x14ac:dyDescent="0.35">
      <c r="A6" s="5" t="s">
        <v>5</v>
      </c>
      <c r="B6" s="68">
        <v>591</v>
      </c>
      <c r="C6" s="8"/>
      <c r="D6" s="6"/>
      <c r="E6" s="6"/>
      <c r="F6" s="69"/>
      <c r="G6" s="57"/>
      <c r="H6" s="6"/>
      <c r="I6" s="6"/>
      <c r="J6" s="6"/>
      <c r="K6" s="7"/>
    </row>
    <row r="7" spans="1:12" ht="15.6" thickTop="1" thickBot="1" x14ac:dyDescent="0.35">
      <c r="A7" s="22"/>
      <c r="B7" s="23"/>
      <c r="C7" s="24"/>
      <c r="D7" s="22"/>
      <c r="E7" s="22"/>
      <c r="F7" s="42"/>
      <c r="G7" s="58"/>
      <c r="H7" s="22"/>
      <c r="I7" s="22"/>
      <c r="J7" s="22"/>
      <c r="K7" s="22"/>
    </row>
    <row r="8" spans="1:12" ht="15.6" thickTop="1" thickBot="1" x14ac:dyDescent="0.35">
      <c r="A8" s="98" t="s">
        <v>44</v>
      </c>
      <c r="B8" s="99"/>
      <c r="C8" s="99"/>
      <c r="D8" s="99"/>
      <c r="E8" s="99"/>
      <c r="F8" s="99"/>
      <c r="G8" s="99"/>
      <c r="H8" s="99"/>
      <c r="I8" s="99"/>
      <c r="J8" s="99"/>
      <c r="K8" s="100"/>
    </row>
    <row r="9" spans="1:12" ht="15" thickTop="1" x14ac:dyDescent="0.3">
      <c r="A9" s="3"/>
      <c r="K9" s="9"/>
    </row>
    <row r="10" spans="1:12" ht="15" thickBot="1" x14ac:dyDescent="0.35">
      <c r="K10" s="9"/>
    </row>
    <row r="11" spans="1:12" s="31" customFormat="1" ht="63" customHeight="1" thickBot="1" x14ac:dyDescent="0.35">
      <c r="A11" s="26" t="s">
        <v>0</v>
      </c>
      <c r="B11" s="64" t="s">
        <v>8</v>
      </c>
      <c r="C11" s="27" t="s">
        <v>1</v>
      </c>
      <c r="D11" s="27" t="s">
        <v>2</v>
      </c>
      <c r="E11" s="27" t="s">
        <v>3</v>
      </c>
      <c r="F11" s="43" t="s">
        <v>9</v>
      </c>
      <c r="G11" s="59" t="s">
        <v>41</v>
      </c>
      <c r="H11" s="28" t="s">
        <v>6</v>
      </c>
      <c r="I11" s="29" t="s">
        <v>7</v>
      </c>
      <c r="J11" s="32" t="s">
        <v>43</v>
      </c>
      <c r="K11" s="30" t="s">
        <v>4</v>
      </c>
    </row>
    <row r="12" spans="1:12" x14ac:dyDescent="0.3">
      <c r="A12" s="17"/>
      <c r="B12" s="65"/>
      <c r="C12" s="19"/>
      <c r="D12" s="19"/>
      <c r="E12" s="20"/>
      <c r="F12" s="44"/>
      <c r="G12" s="60"/>
      <c r="H12" s="18"/>
      <c r="I12" s="20"/>
      <c r="J12" s="18"/>
      <c r="K12" s="21"/>
    </row>
    <row r="13" spans="1:12" x14ac:dyDescent="0.3">
      <c r="A13" s="17"/>
      <c r="B13" s="65"/>
      <c r="C13" s="19"/>
      <c r="D13" s="19"/>
      <c r="E13" s="18"/>
      <c r="F13" s="45"/>
      <c r="G13" s="33"/>
      <c r="H13" s="18"/>
      <c r="I13" s="18"/>
      <c r="J13" s="18"/>
      <c r="K13" s="25"/>
    </row>
    <row r="14" spans="1:12" x14ac:dyDescent="0.3">
      <c r="A14" s="47" t="s">
        <v>17</v>
      </c>
      <c r="B14" s="66" t="s">
        <v>12</v>
      </c>
      <c r="C14" s="49">
        <v>1</v>
      </c>
      <c r="D14" s="49" t="s">
        <v>39</v>
      </c>
      <c r="E14" s="48" t="s">
        <v>40</v>
      </c>
      <c r="F14" s="79">
        <v>97.5</v>
      </c>
      <c r="G14" s="84">
        <v>96.609610716256341</v>
      </c>
      <c r="H14" s="51">
        <f>G14*0.04</f>
        <v>3.8643844286502538</v>
      </c>
      <c r="I14" s="48"/>
      <c r="J14" s="52">
        <f>((F14-G14)/G14)*100</f>
        <v>0.92163634357118296</v>
      </c>
      <c r="K14" s="71">
        <f>(F14-G14)/(G14*0.04)</f>
        <v>0.23040908589279574</v>
      </c>
      <c r="L14" s="35"/>
    </row>
    <row r="15" spans="1:12" x14ac:dyDescent="0.3">
      <c r="A15" s="47" t="s">
        <v>13</v>
      </c>
      <c r="B15" s="66" t="s">
        <v>36</v>
      </c>
      <c r="C15" s="49">
        <v>2</v>
      </c>
      <c r="D15" s="49" t="s">
        <v>37</v>
      </c>
      <c r="E15" s="48" t="s">
        <v>38</v>
      </c>
      <c r="F15" s="79">
        <v>122.5</v>
      </c>
      <c r="G15" s="84">
        <v>120.2625</v>
      </c>
      <c r="H15" s="51">
        <f>1</f>
        <v>1</v>
      </c>
      <c r="I15" s="48"/>
      <c r="J15" s="85">
        <f>F15-G15</f>
        <v>2.2374999999999972</v>
      </c>
      <c r="K15" s="71">
        <f>(F15-G15)/1</f>
        <v>2.2374999999999972</v>
      </c>
      <c r="L15" s="34"/>
    </row>
    <row r="16" spans="1:12" x14ac:dyDescent="0.3">
      <c r="A16" s="47" t="s">
        <v>11</v>
      </c>
      <c r="B16" s="66" t="s">
        <v>12</v>
      </c>
      <c r="C16" s="49">
        <v>3</v>
      </c>
      <c r="D16" s="49" t="s">
        <v>35</v>
      </c>
      <c r="E16" s="48" t="s">
        <v>30</v>
      </c>
      <c r="F16" s="50">
        <v>6.31</v>
      </c>
      <c r="G16" s="51">
        <v>6.0859644340135679</v>
      </c>
      <c r="H16" s="51">
        <f>((12.5-0.53*G16)/200)*G16</f>
        <v>0.28221952493184105</v>
      </c>
      <c r="I16" s="48"/>
      <c r="J16" s="52">
        <f t="shared" ref="J16:J29" si="0">((F16-G16)/G16)*100</f>
        <v>3.6811842792627836</v>
      </c>
      <c r="K16" s="71">
        <f>(F16-G16)/((12.5-0.53*G16)/2/100*G16)</f>
        <v>0.79383439554913371</v>
      </c>
      <c r="L16" s="35"/>
    </row>
    <row r="17" spans="1:12" x14ac:dyDescent="0.3">
      <c r="A17" s="47" t="s">
        <v>19</v>
      </c>
      <c r="B17" s="66" t="s">
        <v>12</v>
      </c>
      <c r="C17" s="49">
        <v>4</v>
      </c>
      <c r="D17" s="49" t="s">
        <v>34</v>
      </c>
      <c r="E17" s="48" t="s">
        <v>30</v>
      </c>
      <c r="F17" s="50">
        <v>6.52</v>
      </c>
      <c r="G17" s="51">
        <v>6.136721150536891</v>
      </c>
      <c r="H17" s="51">
        <f t="shared" ref="H17:H21" si="1">((12.5-0.53*G17)/200)*G17</f>
        <v>0.28374780373802166</v>
      </c>
      <c r="I17" s="48"/>
      <c r="J17" s="52">
        <f t="shared" si="0"/>
        <v>6.2456618128978558</v>
      </c>
      <c r="K17" s="71">
        <f t="shared" ref="K17:K21" si="2">(F17-G17)/((12.5-0.53*G17)/2/100*G17)</f>
        <v>1.3507729202266594</v>
      </c>
      <c r="L17" s="35"/>
    </row>
    <row r="18" spans="1:12" x14ac:dyDescent="0.3">
      <c r="A18" s="47" t="s">
        <v>16</v>
      </c>
      <c r="B18" s="66" t="s">
        <v>12</v>
      </c>
      <c r="C18" s="49">
        <v>5</v>
      </c>
      <c r="D18" s="49" t="s">
        <v>33</v>
      </c>
      <c r="E18" s="48" t="s">
        <v>30</v>
      </c>
      <c r="F18" s="50">
        <v>6.52</v>
      </c>
      <c r="G18" s="51">
        <v>6.1160556330539357</v>
      </c>
      <c r="H18" s="51">
        <f t="shared" si="1"/>
        <v>0.28312721532335244</v>
      </c>
      <c r="I18" s="48"/>
      <c r="J18" s="52">
        <f t="shared" si="0"/>
        <v>6.604654881864799</v>
      </c>
      <c r="K18" s="71">
        <f t="shared" si="2"/>
        <v>1.4267239074305491</v>
      </c>
      <c r="L18" s="35"/>
    </row>
    <row r="19" spans="1:12" x14ac:dyDescent="0.3">
      <c r="A19" s="47" t="s">
        <v>18</v>
      </c>
      <c r="B19" s="66" t="s">
        <v>12</v>
      </c>
      <c r="C19" s="49">
        <v>6</v>
      </c>
      <c r="D19" s="49" t="s">
        <v>32</v>
      </c>
      <c r="E19" s="48" t="s">
        <v>30</v>
      </c>
      <c r="F19" s="79">
        <v>13.5</v>
      </c>
      <c r="G19" s="84">
        <v>13.147611491007407</v>
      </c>
      <c r="H19" s="51">
        <f t="shared" si="1"/>
        <v>0.36364754520401738</v>
      </c>
      <c r="I19" s="48"/>
      <c r="J19" s="52">
        <f t="shared" si="0"/>
        <v>2.6802473531684221</v>
      </c>
      <c r="K19" s="71">
        <f t="shared" si="2"/>
        <v>0.96903860246022733</v>
      </c>
      <c r="L19" s="35"/>
    </row>
    <row r="20" spans="1:12" x14ac:dyDescent="0.3">
      <c r="A20" s="47" t="s">
        <v>15</v>
      </c>
      <c r="B20" s="66" t="s">
        <v>12</v>
      </c>
      <c r="C20" s="49">
        <v>7</v>
      </c>
      <c r="D20" s="49" t="s">
        <v>31</v>
      </c>
      <c r="E20" s="48" t="s">
        <v>30</v>
      </c>
      <c r="F20" s="79">
        <v>13.6</v>
      </c>
      <c r="G20" s="84">
        <v>13.160185115288437</v>
      </c>
      <c r="H20" s="51">
        <f t="shared" si="1"/>
        <v>0.36355681819358004</v>
      </c>
      <c r="I20" s="48"/>
      <c r="J20" s="52">
        <f t="shared" si="0"/>
        <v>3.3420113840239338</v>
      </c>
      <c r="K20" s="71">
        <f t="shared" si="2"/>
        <v>1.2097555669479378</v>
      </c>
      <c r="L20" s="35"/>
    </row>
    <row r="21" spans="1:12" x14ac:dyDescent="0.3">
      <c r="A21" s="47" t="s">
        <v>14</v>
      </c>
      <c r="B21" s="66" t="s">
        <v>12</v>
      </c>
      <c r="C21" s="49">
        <v>8</v>
      </c>
      <c r="D21" s="49" t="s">
        <v>29</v>
      </c>
      <c r="E21" s="48" t="s">
        <v>30</v>
      </c>
      <c r="F21" s="79">
        <v>13.7</v>
      </c>
      <c r="G21" s="84">
        <v>13.219494327731887</v>
      </c>
      <c r="H21" s="51">
        <f t="shared" si="1"/>
        <v>0.36311756523876376</v>
      </c>
      <c r="I21" s="48"/>
      <c r="J21" s="52">
        <f t="shared" si="0"/>
        <v>3.6348264188903676</v>
      </c>
      <c r="K21" s="71">
        <f t="shared" si="2"/>
        <v>1.3232785143625903</v>
      </c>
      <c r="L21" s="35"/>
    </row>
    <row r="22" spans="1:12" x14ac:dyDescent="0.3">
      <c r="A22" s="17" t="s">
        <v>28</v>
      </c>
      <c r="B22" s="65" t="s">
        <v>20</v>
      </c>
      <c r="C22" s="19">
        <v>10</v>
      </c>
      <c r="D22" s="19" t="s">
        <v>21</v>
      </c>
      <c r="E22" s="18" t="s">
        <v>22</v>
      </c>
      <c r="F22" s="46">
        <v>6.6</v>
      </c>
      <c r="G22" s="46">
        <v>6.585282088307471</v>
      </c>
      <c r="H22" s="33">
        <f t="shared" ref="H22:H24" si="3">G22*0.075</f>
        <v>0.4938961566230603</v>
      </c>
      <c r="I22" s="18"/>
      <c r="J22" s="37">
        <f t="shared" si="0"/>
        <v>0.22349705745576387</v>
      </c>
      <c r="K22" s="71">
        <f>(F22-G22)/(G22*0.075)</f>
        <v>2.9799607660768515E-2</v>
      </c>
      <c r="L22" s="35"/>
    </row>
    <row r="23" spans="1:12" x14ac:dyDescent="0.3">
      <c r="A23" s="17" t="s">
        <v>27</v>
      </c>
      <c r="B23" s="65" t="s">
        <v>20</v>
      </c>
      <c r="C23" s="19">
        <v>11</v>
      </c>
      <c r="D23" s="19" t="s">
        <v>21</v>
      </c>
      <c r="E23" s="18" t="s">
        <v>22</v>
      </c>
      <c r="F23" s="77">
        <v>14.5</v>
      </c>
      <c r="G23" s="77">
        <v>14.373663442769828</v>
      </c>
      <c r="H23" s="33">
        <f t="shared" si="3"/>
        <v>1.0780247582077371</v>
      </c>
      <c r="I23" s="53"/>
      <c r="J23" s="37">
        <f t="shared" si="0"/>
        <v>0.8789447292486926</v>
      </c>
      <c r="K23" s="71">
        <f t="shared" ref="K23:K24" si="4">(F23-G23)/(G23*0.075)</f>
        <v>0.11719263056649233</v>
      </c>
      <c r="L23" s="35"/>
    </row>
    <row r="24" spans="1:12" x14ac:dyDescent="0.3">
      <c r="A24" s="17" t="s">
        <v>26</v>
      </c>
      <c r="B24" s="65" t="s">
        <v>20</v>
      </c>
      <c r="C24" s="19">
        <v>12</v>
      </c>
      <c r="D24" s="19" t="s">
        <v>21</v>
      </c>
      <c r="E24" s="18" t="s">
        <v>22</v>
      </c>
      <c r="F24" s="77">
        <v>21.3</v>
      </c>
      <c r="G24" s="77">
        <v>20.89177639801234</v>
      </c>
      <c r="H24" s="33">
        <f t="shared" si="3"/>
        <v>1.5668832298509254</v>
      </c>
      <c r="I24" s="53"/>
      <c r="J24" s="37">
        <f t="shared" si="0"/>
        <v>1.9539918205639026</v>
      </c>
      <c r="K24" s="71">
        <f t="shared" si="4"/>
        <v>0.26053224274185371</v>
      </c>
    </row>
    <row r="25" spans="1:12" x14ac:dyDescent="0.3">
      <c r="A25" s="17" t="s">
        <v>45</v>
      </c>
      <c r="B25" s="65" t="s">
        <v>20</v>
      </c>
      <c r="C25" s="19">
        <v>13</v>
      </c>
      <c r="D25" s="19" t="s">
        <v>21</v>
      </c>
      <c r="E25" s="18" t="s">
        <v>22</v>
      </c>
      <c r="F25" s="46" t="s">
        <v>57</v>
      </c>
      <c r="G25" s="82">
        <v>0</v>
      </c>
      <c r="H25" s="33"/>
      <c r="I25" s="53"/>
      <c r="J25" s="37"/>
      <c r="K25" s="71"/>
    </row>
    <row r="26" spans="1:12" x14ac:dyDescent="0.3">
      <c r="A26" s="17" t="s">
        <v>46</v>
      </c>
      <c r="B26" s="65" t="s">
        <v>20</v>
      </c>
      <c r="C26" s="19">
        <v>14</v>
      </c>
      <c r="D26" s="19" t="s">
        <v>21</v>
      </c>
      <c r="E26" s="18" t="s">
        <v>22</v>
      </c>
      <c r="F26" s="46" t="s">
        <v>57</v>
      </c>
      <c r="G26" s="82">
        <v>0</v>
      </c>
      <c r="H26" s="33"/>
      <c r="I26" s="53"/>
      <c r="J26" s="37"/>
      <c r="K26" s="71"/>
    </row>
    <row r="27" spans="1:12" x14ac:dyDescent="0.3">
      <c r="A27" s="17" t="s">
        <v>25</v>
      </c>
      <c r="B27" s="65" t="s">
        <v>20</v>
      </c>
      <c r="C27" s="19">
        <v>20</v>
      </c>
      <c r="D27" s="19" t="s">
        <v>21</v>
      </c>
      <c r="E27" s="18" t="s">
        <v>22</v>
      </c>
      <c r="F27" s="77">
        <v>82.7</v>
      </c>
      <c r="G27" s="82">
        <v>82.45184717808624</v>
      </c>
      <c r="H27" s="33">
        <f>G27*0.05</f>
        <v>4.1225923589043125</v>
      </c>
      <c r="I27" s="53"/>
      <c r="J27" s="37">
        <f t="shared" si="0"/>
        <v>0.30096696484892838</v>
      </c>
      <c r="K27" s="71">
        <f>(F27-G27)/(G27*0.05)</f>
        <v>6.0193392969785674E-2</v>
      </c>
    </row>
    <row r="28" spans="1:12" x14ac:dyDescent="0.3">
      <c r="A28" s="17" t="s">
        <v>24</v>
      </c>
      <c r="B28" s="65" t="s">
        <v>20</v>
      </c>
      <c r="C28" s="19">
        <v>21</v>
      </c>
      <c r="D28" s="19" t="s">
        <v>21</v>
      </c>
      <c r="E28" s="18" t="s">
        <v>22</v>
      </c>
      <c r="F28" s="77">
        <v>135.5</v>
      </c>
      <c r="G28" s="82">
        <v>136.1745787148779</v>
      </c>
      <c r="H28" s="33">
        <f t="shared" ref="H28:H29" si="5">G28*0.05</f>
        <v>6.8087289357438951</v>
      </c>
      <c r="I28" s="53"/>
      <c r="J28" s="37">
        <f t="shared" si="0"/>
        <v>-0.49537786071681383</v>
      </c>
      <c r="K28" s="71">
        <f t="shared" ref="K28:K29" si="6">(F28-G28)/(G28*0.05)</f>
        <v>-9.9075572143362767E-2</v>
      </c>
    </row>
    <row r="29" spans="1:12" x14ac:dyDescent="0.3">
      <c r="A29" s="17" t="s">
        <v>23</v>
      </c>
      <c r="B29" s="65" t="s">
        <v>20</v>
      </c>
      <c r="C29" s="19">
        <v>22</v>
      </c>
      <c r="D29" s="19" t="s">
        <v>21</v>
      </c>
      <c r="E29" s="18" t="s">
        <v>22</v>
      </c>
      <c r="F29" s="77">
        <v>189.1</v>
      </c>
      <c r="G29" s="82">
        <v>183.19648157504184</v>
      </c>
      <c r="H29" s="33">
        <f t="shared" si="5"/>
        <v>9.1598240787520933</v>
      </c>
      <c r="I29" s="53"/>
      <c r="J29" s="37">
        <f t="shared" si="0"/>
        <v>3.2225064445574096</v>
      </c>
      <c r="K29" s="71">
        <f t="shared" si="6"/>
        <v>0.64450128891148184</v>
      </c>
    </row>
    <row r="30" spans="1:12" x14ac:dyDescent="0.3">
      <c r="A30" s="17" t="s">
        <v>47</v>
      </c>
      <c r="B30" s="65" t="s">
        <v>20</v>
      </c>
      <c r="C30" s="19">
        <v>23</v>
      </c>
      <c r="D30" s="19" t="s">
        <v>21</v>
      </c>
      <c r="E30" s="18" t="s">
        <v>22</v>
      </c>
      <c r="F30" s="46" t="s">
        <v>57</v>
      </c>
      <c r="G30" s="82">
        <v>0</v>
      </c>
      <c r="H30" s="33"/>
      <c r="I30" s="53"/>
      <c r="J30" s="37"/>
      <c r="K30" s="71"/>
    </row>
    <row r="31" spans="1:12" ht="15" thickBot="1" x14ac:dyDescent="0.35">
      <c r="A31" s="72" t="s">
        <v>48</v>
      </c>
      <c r="B31" s="73" t="s">
        <v>20</v>
      </c>
      <c r="C31" s="70">
        <v>24</v>
      </c>
      <c r="D31" s="70" t="s">
        <v>21</v>
      </c>
      <c r="E31" s="74" t="s">
        <v>22</v>
      </c>
      <c r="F31" s="63" t="s">
        <v>57</v>
      </c>
      <c r="G31" s="83">
        <v>0</v>
      </c>
      <c r="H31" s="61"/>
      <c r="I31" s="62"/>
      <c r="J31" s="75"/>
      <c r="K31" s="76"/>
    </row>
  </sheetData>
  <sheetProtection algorithmName="SHA-512" hashValue="fJBDr0HrQuKsdchdKc4fcXzPN9l05Y2EZIWHMbUuULX3qytV5lnjefzkkFUObFKp4PPb5QwEn0Ss6v5KFEMqoQ==" saltValue="le2G5f0H6goG6AaaMLS8kg==" spinCount="100000" sheet="1" objects="1" scenarios="1" selectLockedCells="1" selectUnlockedCells="1"/>
  <mergeCells count="2">
    <mergeCell ref="A2:K2"/>
    <mergeCell ref="A8:K8"/>
  </mergeCells>
  <conditionalFormatting sqref="K14:K21">
    <cfRule type="cellIs" dxfId="41" priority="4" stopIfTrue="1" operator="between">
      <formula>-2</formula>
      <formula>2</formula>
    </cfRule>
    <cfRule type="cellIs" dxfId="40" priority="5" stopIfTrue="1" operator="between">
      <formula>-3</formula>
      <formula>3</formula>
    </cfRule>
    <cfRule type="cellIs" dxfId="39" priority="6" operator="notBetween">
      <formula>-3</formula>
      <formula>3</formula>
    </cfRule>
  </conditionalFormatting>
  <conditionalFormatting sqref="K22:K31">
    <cfRule type="cellIs" dxfId="38" priority="1" stopIfTrue="1" operator="between">
      <formula>-2</formula>
      <formula>2</formula>
    </cfRule>
    <cfRule type="cellIs" dxfId="37" priority="2" stopIfTrue="1" operator="between">
      <formula>-3</formula>
      <formula>3</formula>
    </cfRule>
    <cfRule type="cellIs" dxfId="36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L29"/>
  <sheetViews>
    <sheetView topLeftCell="A2" zoomScale="80" zoomScaleNormal="80" zoomScalePageLayoutView="85" workbookViewId="0">
      <selection activeCell="H3" sqref="H3"/>
    </sheetView>
  </sheetViews>
  <sheetFormatPr defaultColWidth="9.109375" defaultRowHeight="14.4" x14ac:dyDescent="0.3"/>
  <cols>
    <col min="1" max="1" width="28" style="9" bestFit="1" customWidth="1"/>
    <col min="2" max="2" width="11.5546875" style="2" customWidth="1"/>
    <col min="3" max="3" width="4.6640625" style="2" customWidth="1"/>
    <col min="4" max="4" width="23.5546875" style="9" bestFit="1" customWidth="1"/>
    <col min="5" max="5" width="16.44140625" style="9" customWidth="1"/>
    <col min="6" max="6" width="17" style="41" customWidth="1"/>
    <col min="7" max="7" width="14.88671875" style="34" bestFit="1" customWidth="1"/>
    <col min="8" max="8" width="8" style="9" customWidth="1"/>
    <col min="9" max="9" width="9.5546875" style="9" customWidth="1"/>
    <col min="10" max="10" width="13.33203125" style="9" customWidth="1"/>
    <col min="11" max="11" width="10.5546875" style="36" bestFit="1" customWidth="1"/>
    <col min="12" max="16384" width="9.109375" style="9"/>
  </cols>
  <sheetData>
    <row r="1" spans="1:12" s="3" customFormat="1" ht="15" hidden="1" thickBot="1" x14ac:dyDescent="0.35">
      <c r="B1" s="1"/>
      <c r="C1" s="1"/>
      <c r="D1" s="4"/>
      <c r="F1" s="38"/>
      <c r="G1" s="54"/>
      <c r="K1" s="1"/>
    </row>
    <row r="2" spans="1:12" ht="18.600000000000001" thickTop="1" x14ac:dyDescent="0.35">
      <c r="A2" s="95" t="s">
        <v>10</v>
      </c>
      <c r="B2" s="96"/>
      <c r="C2" s="96"/>
      <c r="D2" s="96"/>
      <c r="E2" s="96"/>
      <c r="F2" s="96"/>
      <c r="G2" s="96"/>
      <c r="H2" s="96"/>
      <c r="I2" s="96"/>
      <c r="J2" s="96"/>
      <c r="K2" s="97"/>
    </row>
    <row r="3" spans="1:12" s="13" customFormat="1" ht="13.8" x14ac:dyDescent="0.3">
      <c r="A3" s="10"/>
      <c r="B3" s="11"/>
      <c r="C3" s="11"/>
      <c r="D3" s="67">
        <v>44160</v>
      </c>
      <c r="E3" s="11"/>
      <c r="F3" s="39"/>
      <c r="G3" s="55"/>
      <c r="H3" s="39" t="s">
        <v>61</v>
      </c>
      <c r="I3" s="11"/>
      <c r="J3" s="11"/>
      <c r="K3" s="12" t="s">
        <v>42</v>
      </c>
    </row>
    <row r="4" spans="1:12" s="13" customFormat="1" thickBot="1" x14ac:dyDescent="0.35">
      <c r="A4" s="14"/>
      <c r="B4" s="15"/>
      <c r="C4" s="15"/>
      <c r="D4" s="15"/>
      <c r="E4" s="15"/>
      <c r="F4" s="40"/>
      <c r="G4" s="56"/>
      <c r="H4" s="15"/>
      <c r="I4" s="15"/>
      <c r="J4" s="15"/>
      <c r="K4" s="16"/>
    </row>
    <row r="5" spans="1:12" ht="15.6" thickTop="1" thickBot="1" x14ac:dyDescent="0.35">
      <c r="K5" s="9"/>
    </row>
    <row r="6" spans="1:12" ht="15.6" thickTop="1" thickBot="1" x14ac:dyDescent="0.35">
      <c r="A6" s="5" t="s">
        <v>5</v>
      </c>
      <c r="B6" s="68">
        <v>644</v>
      </c>
      <c r="C6" s="8"/>
      <c r="D6" s="6"/>
      <c r="E6" s="6"/>
      <c r="F6" s="69"/>
      <c r="G6" s="57"/>
      <c r="H6" s="6"/>
      <c r="I6" s="6"/>
      <c r="J6" s="6"/>
      <c r="K6" s="7"/>
    </row>
    <row r="7" spans="1:12" ht="15.6" thickTop="1" thickBot="1" x14ac:dyDescent="0.35">
      <c r="A7" s="22"/>
      <c r="B7" s="23"/>
      <c r="C7" s="24"/>
      <c r="D7" s="22"/>
      <c r="E7" s="22"/>
      <c r="F7" s="42"/>
      <c r="G7" s="58"/>
      <c r="H7" s="22"/>
      <c r="I7" s="22"/>
      <c r="J7" s="22"/>
      <c r="K7" s="22"/>
    </row>
    <row r="8" spans="1:12" ht="15.6" thickTop="1" thickBot="1" x14ac:dyDescent="0.35">
      <c r="A8" s="98" t="s">
        <v>44</v>
      </c>
      <c r="B8" s="99"/>
      <c r="C8" s="99"/>
      <c r="D8" s="99"/>
      <c r="E8" s="99"/>
      <c r="F8" s="99"/>
      <c r="G8" s="99"/>
      <c r="H8" s="99"/>
      <c r="I8" s="99"/>
      <c r="J8" s="99"/>
      <c r="K8" s="100"/>
    </row>
    <row r="9" spans="1:12" ht="15" thickTop="1" x14ac:dyDescent="0.3">
      <c r="A9" s="3"/>
      <c r="K9" s="9"/>
    </row>
    <row r="10" spans="1:12" ht="15" thickBot="1" x14ac:dyDescent="0.35">
      <c r="K10" s="9"/>
    </row>
    <row r="11" spans="1:12" s="31" customFormat="1" ht="63" customHeight="1" thickBot="1" x14ac:dyDescent="0.35">
      <c r="A11" s="26" t="s">
        <v>0</v>
      </c>
      <c r="B11" s="64" t="s">
        <v>8</v>
      </c>
      <c r="C11" s="27" t="s">
        <v>1</v>
      </c>
      <c r="D11" s="27" t="s">
        <v>2</v>
      </c>
      <c r="E11" s="27" t="s">
        <v>3</v>
      </c>
      <c r="F11" s="43" t="s">
        <v>9</v>
      </c>
      <c r="G11" s="59" t="s">
        <v>41</v>
      </c>
      <c r="H11" s="28" t="s">
        <v>6</v>
      </c>
      <c r="I11" s="29" t="s">
        <v>7</v>
      </c>
      <c r="J11" s="32" t="s">
        <v>43</v>
      </c>
      <c r="K11" s="30" t="s">
        <v>4</v>
      </c>
    </row>
    <row r="12" spans="1:12" x14ac:dyDescent="0.3">
      <c r="A12" s="17"/>
      <c r="B12" s="65"/>
      <c r="C12" s="19"/>
      <c r="D12" s="19"/>
      <c r="E12" s="20"/>
      <c r="F12" s="44"/>
      <c r="G12" s="60"/>
      <c r="H12" s="18"/>
      <c r="I12" s="20"/>
      <c r="J12" s="18"/>
      <c r="K12" s="21"/>
    </row>
    <row r="13" spans="1:12" x14ac:dyDescent="0.3">
      <c r="A13" s="17"/>
      <c r="B13" s="65"/>
      <c r="C13" s="19"/>
      <c r="D13" s="19"/>
      <c r="E13" s="18"/>
      <c r="F13" s="45"/>
      <c r="G13" s="33"/>
      <c r="H13" s="18"/>
      <c r="I13" s="18"/>
      <c r="J13" s="18"/>
      <c r="K13" s="25"/>
    </row>
    <row r="14" spans="1:12" x14ac:dyDescent="0.3">
      <c r="A14" s="47" t="s">
        <v>17</v>
      </c>
      <c r="B14" s="66" t="s">
        <v>12</v>
      </c>
      <c r="C14" s="49">
        <v>1</v>
      </c>
      <c r="D14" s="49" t="s">
        <v>39</v>
      </c>
      <c r="E14" s="48" t="s">
        <v>40</v>
      </c>
      <c r="F14" s="79">
        <v>97.84</v>
      </c>
      <c r="G14" s="84">
        <v>98.259906783662487</v>
      </c>
      <c r="H14" s="51">
        <f>G14*0.04</f>
        <v>3.9303962713464995</v>
      </c>
      <c r="I14" s="48"/>
      <c r="J14" s="52">
        <f>((F14-G14)/G14)*100</f>
        <v>-0.42734294933434708</v>
      </c>
      <c r="K14" s="71">
        <f>(F14-G14)/(G14*0.04)</f>
        <v>-0.10683573733358677</v>
      </c>
      <c r="L14" s="35"/>
    </row>
    <row r="15" spans="1:12" x14ac:dyDescent="0.3">
      <c r="A15" s="47" t="s">
        <v>13</v>
      </c>
      <c r="B15" s="66" t="s">
        <v>36</v>
      </c>
      <c r="C15" s="49">
        <v>2</v>
      </c>
      <c r="D15" s="49" t="s">
        <v>37</v>
      </c>
      <c r="E15" s="48" t="s">
        <v>38</v>
      </c>
      <c r="F15" s="79">
        <v>121.6</v>
      </c>
      <c r="G15" s="84">
        <v>121.14</v>
      </c>
      <c r="H15" s="51">
        <f>1</f>
        <v>1</v>
      </c>
      <c r="I15" s="48"/>
      <c r="J15" s="85">
        <f>F15-G15</f>
        <v>0.45999999999999375</v>
      </c>
      <c r="K15" s="71">
        <f>(F15-G15)/1</f>
        <v>0.45999999999999375</v>
      </c>
      <c r="L15" s="34"/>
    </row>
    <row r="16" spans="1:12" x14ac:dyDescent="0.3">
      <c r="A16" s="47" t="s">
        <v>11</v>
      </c>
      <c r="B16" s="66" t="s">
        <v>12</v>
      </c>
      <c r="C16" s="49">
        <v>3</v>
      </c>
      <c r="D16" s="49" t="s">
        <v>35</v>
      </c>
      <c r="E16" s="48" t="s">
        <v>30</v>
      </c>
      <c r="F16" s="50">
        <v>6.28</v>
      </c>
      <c r="G16" s="51">
        <v>6.1499050583559773</v>
      </c>
      <c r="H16" s="51">
        <f>((12.5-0.53*G16)/200)*G16</f>
        <v>0.28414253574624865</v>
      </c>
      <c r="I16" s="48"/>
      <c r="J16" s="52">
        <f t="shared" ref="J16:J27" si="0">((F16-G16)/G16)*100</f>
        <v>2.1153975615812275</v>
      </c>
      <c r="K16" s="71">
        <f>(F16-G16)/((12.5-0.53*G16)/2/100*G16)</f>
        <v>0.45785099123702905</v>
      </c>
      <c r="L16" s="35"/>
    </row>
    <row r="17" spans="1:12" x14ac:dyDescent="0.3">
      <c r="A17" s="47" t="s">
        <v>19</v>
      </c>
      <c r="B17" s="66" t="s">
        <v>12</v>
      </c>
      <c r="C17" s="49">
        <v>4</v>
      </c>
      <c r="D17" s="49" t="s">
        <v>34</v>
      </c>
      <c r="E17" s="48" t="s">
        <v>30</v>
      </c>
      <c r="F17" s="50">
        <v>6.29</v>
      </c>
      <c r="G17" s="51">
        <v>6.0550803815463121</v>
      </c>
      <c r="H17" s="51">
        <f t="shared" ref="H17:H19" si="1">((12.5-0.53*G17)/200)*G17</f>
        <v>0.28128292801512889</v>
      </c>
      <c r="I17" s="48"/>
      <c r="J17" s="52">
        <f t="shared" si="0"/>
        <v>3.8797109807103083</v>
      </c>
      <c r="K17" s="71">
        <f t="shared" ref="K17:K19" si="2">(F17-G17)/((12.5-0.53*G17)/2/100*G17)</f>
        <v>0.83517197474939786</v>
      </c>
      <c r="L17" s="35"/>
    </row>
    <row r="18" spans="1:12" x14ac:dyDescent="0.3">
      <c r="A18" s="47" t="s">
        <v>18</v>
      </c>
      <c r="B18" s="66" t="s">
        <v>12</v>
      </c>
      <c r="C18" s="49">
        <v>6</v>
      </c>
      <c r="D18" s="49" t="s">
        <v>32</v>
      </c>
      <c r="E18" s="48" t="s">
        <v>30</v>
      </c>
      <c r="F18" s="79">
        <v>13.23</v>
      </c>
      <c r="G18" s="84">
        <v>13.153792807694513</v>
      </c>
      <c r="H18" s="51">
        <f t="shared" si="1"/>
        <v>0.3636030476273539</v>
      </c>
      <c r="I18" s="48"/>
      <c r="J18" s="52">
        <f t="shared" si="0"/>
        <v>0.5793552735672457</v>
      </c>
      <c r="K18" s="71">
        <f t="shared" si="2"/>
        <v>0.20958898117814936</v>
      </c>
      <c r="L18" s="35"/>
    </row>
    <row r="19" spans="1:12" x14ac:dyDescent="0.3">
      <c r="A19" s="47" t="s">
        <v>15</v>
      </c>
      <c r="B19" s="66" t="s">
        <v>12</v>
      </c>
      <c r="C19" s="49">
        <v>7</v>
      </c>
      <c r="D19" s="49" t="s">
        <v>31</v>
      </c>
      <c r="E19" s="48" t="s">
        <v>30</v>
      </c>
      <c r="F19" s="79">
        <v>13.2</v>
      </c>
      <c r="G19" s="84">
        <v>13.096706039509289</v>
      </c>
      <c r="H19" s="51">
        <f t="shared" si="1"/>
        <v>0.36400629839323495</v>
      </c>
      <c r="I19" s="48"/>
      <c r="J19" s="52">
        <f t="shared" si="0"/>
        <v>0.78870183219428946</v>
      </c>
      <c r="K19" s="71">
        <f t="shared" si="2"/>
        <v>0.28376970658656508</v>
      </c>
      <c r="L19" s="35"/>
    </row>
    <row r="20" spans="1:12" x14ac:dyDescent="0.3">
      <c r="A20" s="17" t="s">
        <v>28</v>
      </c>
      <c r="B20" s="65" t="s">
        <v>20</v>
      </c>
      <c r="C20" s="19">
        <v>10</v>
      </c>
      <c r="D20" s="19" t="s">
        <v>21</v>
      </c>
      <c r="E20" s="18" t="s">
        <v>22</v>
      </c>
      <c r="F20" s="46">
        <v>6.63</v>
      </c>
      <c r="G20" s="46">
        <v>6.5395509626942232</v>
      </c>
      <c r="H20" s="33">
        <f t="shared" ref="H20:H22" si="3">G20*0.075</f>
        <v>0.49046632220206671</v>
      </c>
      <c r="I20" s="18"/>
      <c r="J20" s="37">
        <f t="shared" si="0"/>
        <v>1.3831077672114767</v>
      </c>
      <c r="K20" s="71">
        <f>(F20-G20)/(G20*0.075)</f>
        <v>0.18441436896153021</v>
      </c>
      <c r="L20" s="35"/>
    </row>
    <row r="21" spans="1:12" x14ac:dyDescent="0.3">
      <c r="A21" s="17" t="s">
        <v>27</v>
      </c>
      <c r="B21" s="65" t="s">
        <v>20</v>
      </c>
      <c r="C21" s="19">
        <v>11</v>
      </c>
      <c r="D21" s="19" t="s">
        <v>21</v>
      </c>
      <c r="E21" s="18" t="s">
        <v>22</v>
      </c>
      <c r="F21" s="77">
        <v>15.28</v>
      </c>
      <c r="G21" s="77">
        <v>15.358160938849956</v>
      </c>
      <c r="H21" s="33">
        <f t="shared" si="3"/>
        <v>1.1518620704137466</v>
      </c>
      <c r="I21" s="53"/>
      <c r="J21" s="37">
        <f t="shared" si="0"/>
        <v>-0.50892121238449062</v>
      </c>
      <c r="K21" s="71">
        <f t="shared" ref="K21:K22" si="4">(F21-G21)/(G21*0.075)</f>
        <v>-6.7856161651265415E-2</v>
      </c>
      <c r="L21" s="35"/>
    </row>
    <row r="22" spans="1:12" x14ac:dyDescent="0.3">
      <c r="A22" s="17" t="s">
        <v>26</v>
      </c>
      <c r="B22" s="65" t="s">
        <v>20</v>
      </c>
      <c r="C22" s="19">
        <v>12</v>
      </c>
      <c r="D22" s="19" t="s">
        <v>21</v>
      </c>
      <c r="E22" s="18" t="s">
        <v>22</v>
      </c>
      <c r="F22" s="77">
        <v>22.02</v>
      </c>
      <c r="G22" s="77">
        <v>21.460463721167404</v>
      </c>
      <c r="H22" s="33">
        <f t="shared" si="3"/>
        <v>1.6095347790875552</v>
      </c>
      <c r="I22" s="53"/>
      <c r="J22" s="37">
        <f t="shared" si="0"/>
        <v>2.6072888549966438</v>
      </c>
      <c r="K22" s="71">
        <f t="shared" si="4"/>
        <v>0.34763851399955253</v>
      </c>
    </row>
    <row r="23" spans="1:12" x14ac:dyDescent="0.3">
      <c r="A23" s="17" t="s">
        <v>45</v>
      </c>
      <c r="B23" s="65" t="s">
        <v>20</v>
      </c>
      <c r="C23" s="19">
        <v>13</v>
      </c>
      <c r="D23" s="19" t="s">
        <v>21</v>
      </c>
      <c r="E23" s="18" t="s">
        <v>22</v>
      </c>
      <c r="F23" s="46" t="s">
        <v>49</v>
      </c>
      <c r="G23" s="82">
        <v>0</v>
      </c>
      <c r="H23" s="33"/>
      <c r="I23" s="53"/>
      <c r="J23" s="37"/>
      <c r="K23" s="71"/>
    </row>
    <row r="24" spans="1:12" x14ac:dyDescent="0.3">
      <c r="A24" s="17" t="s">
        <v>46</v>
      </c>
      <c r="B24" s="65" t="s">
        <v>20</v>
      </c>
      <c r="C24" s="19">
        <v>14</v>
      </c>
      <c r="D24" s="19" t="s">
        <v>21</v>
      </c>
      <c r="E24" s="18" t="s">
        <v>22</v>
      </c>
      <c r="F24" s="46" t="s">
        <v>49</v>
      </c>
      <c r="G24" s="82">
        <v>0</v>
      </c>
      <c r="H24" s="33"/>
      <c r="I24" s="53"/>
      <c r="J24" s="37"/>
      <c r="K24" s="71"/>
    </row>
    <row r="25" spans="1:12" x14ac:dyDescent="0.3">
      <c r="A25" s="17" t="s">
        <v>25</v>
      </c>
      <c r="B25" s="65" t="s">
        <v>20</v>
      </c>
      <c r="C25" s="19">
        <v>20</v>
      </c>
      <c r="D25" s="19" t="s">
        <v>21</v>
      </c>
      <c r="E25" s="18" t="s">
        <v>22</v>
      </c>
      <c r="F25" s="77">
        <v>87.5</v>
      </c>
      <c r="G25" s="82">
        <v>87.430700220722613</v>
      </c>
      <c r="H25" s="33">
        <f>G25*0.05</f>
        <v>4.3715350110361308</v>
      </c>
      <c r="I25" s="53"/>
      <c r="J25" s="37">
        <f t="shared" si="0"/>
        <v>7.926252346422516E-2</v>
      </c>
      <c r="K25" s="71">
        <f>(F25-G25)/(G25*0.05)</f>
        <v>1.5852504692845031E-2</v>
      </c>
    </row>
    <row r="26" spans="1:12" x14ac:dyDescent="0.3">
      <c r="A26" s="17" t="s">
        <v>24</v>
      </c>
      <c r="B26" s="65" t="s">
        <v>20</v>
      </c>
      <c r="C26" s="19">
        <v>21</v>
      </c>
      <c r="D26" s="19" t="s">
        <v>21</v>
      </c>
      <c r="E26" s="18" t="s">
        <v>22</v>
      </c>
      <c r="F26" s="77">
        <v>115.55</v>
      </c>
      <c r="G26" s="82">
        <v>115.32634605154213</v>
      </c>
      <c r="H26" s="33">
        <f t="shared" ref="H26:H27" si="5">G26*0.05</f>
        <v>5.7663173025771073</v>
      </c>
      <c r="I26" s="53"/>
      <c r="J26" s="37">
        <f t="shared" si="0"/>
        <v>0.1939313575043029</v>
      </c>
      <c r="K26" s="71">
        <f t="shared" ref="K26:K27" si="6">(F26-G26)/(G26*0.05)</f>
        <v>3.8786271500860572E-2</v>
      </c>
    </row>
    <row r="27" spans="1:12" x14ac:dyDescent="0.3">
      <c r="A27" s="17" t="s">
        <v>23</v>
      </c>
      <c r="B27" s="65" t="s">
        <v>20</v>
      </c>
      <c r="C27" s="19">
        <v>22</v>
      </c>
      <c r="D27" s="19" t="s">
        <v>21</v>
      </c>
      <c r="E27" s="18" t="s">
        <v>22</v>
      </c>
      <c r="F27" s="77">
        <v>202.08</v>
      </c>
      <c r="G27" s="82">
        <v>200.71495031554608</v>
      </c>
      <c r="H27" s="33">
        <f t="shared" si="5"/>
        <v>10.035747515777304</v>
      </c>
      <c r="I27" s="53"/>
      <c r="J27" s="37">
        <f t="shared" si="0"/>
        <v>0.68009367628466499</v>
      </c>
      <c r="K27" s="71">
        <f t="shared" si="6"/>
        <v>0.136018735256933</v>
      </c>
    </row>
    <row r="28" spans="1:12" x14ac:dyDescent="0.3">
      <c r="A28" s="17" t="s">
        <v>47</v>
      </c>
      <c r="B28" s="65" t="s">
        <v>20</v>
      </c>
      <c r="C28" s="19">
        <v>23</v>
      </c>
      <c r="D28" s="19" t="s">
        <v>21</v>
      </c>
      <c r="E28" s="18" t="s">
        <v>22</v>
      </c>
      <c r="F28" s="46" t="s">
        <v>49</v>
      </c>
      <c r="G28" s="82">
        <v>0</v>
      </c>
      <c r="H28" s="33"/>
      <c r="I28" s="53"/>
      <c r="J28" s="37"/>
      <c r="K28" s="71"/>
    </row>
    <row r="29" spans="1:12" ht="15" thickBot="1" x14ac:dyDescent="0.35">
      <c r="A29" s="72" t="s">
        <v>48</v>
      </c>
      <c r="B29" s="73" t="s">
        <v>20</v>
      </c>
      <c r="C29" s="70">
        <v>24</v>
      </c>
      <c r="D29" s="70" t="s">
        <v>21</v>
      </c>
      <c r="E29" s="74" t="s">
        <v>22</v>
      </c>
      <c r="F29" s="63" t="s">
        <v>49</v>
      </c>
      <c r="G29" s="83">
        <v>0</v>
      </c>
      <c r="H29" s="61"/>
      <c r="I29" s="62"/>
      <c r="J29" s="75"/>
      <c r="K29" s="76"/>
    </row>
  </sheetData>
  <sheetProtection algorithmName="SHA-512" hashValue="iNLrlsIaDKozsgkhVpVEyohYCnPRkxVCa4L2r5fGYXmQfkptglv98MuB6EIiKeT937TkbgvWBJMIQLK4D3qkUA==" saltValue="pB2BEccHsFjpfYO2HbmJCA==" spinCount="100000" sheet="1" objects="1" scenarios="1" selectLockedCells="1" selectUnlockedCells="1"/>
  <mergeCells count="2">
    <mergeCell ref="A2:K2"/>
    <mergeCell ref="A8:K8"/>
  </mergeCells>
  <conditionalFormatting sqref="K14:K19">
    <cfRule type="cellIs" dxfId="35" priority="4" stopIfTrue="1" operator="between">
      <formula>-2</formula>
      <formula>2</formula>
    </cfRule>
    <cfRule type="cellIs" dxfId="34" priority="5" stopIfTrue="1" operator="between">
      <formula>-3</formula>
      <formula>3</formula>
    </cfRule>
    <cfRule type="cellIs" dxfId="33" priority="6" operator="notBetween">
      <formula>-3</formula>
      <formula>3</formula>
    </cfRule>
  </conditionalFormatting>
  <conditionalFormatting sqref="K20:K29">
    <cfRule type="cellIs" dxfId="32" priority="1" stopIfTrue="1" operator="between">
      <formula>-2</formula>
      <formula>2</formula>
    </cfRule>
    <cfRule type="cellIs" dxfId="31" priority="2" stopIfTrue="1" operator="between">
      <formula>-3</formula>
      <formula>3</formula>
    </cfRule>
    <cfRule type="cellIs" dxfId="30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L27"/>
  <sheetViews>
    <sheetView topLeftCell="A2" zoomScale="80" zoomScaleNormal="80" zoomScalePageLayoutView="85" workbookViewId="0">
      <selection activeCell="H3" sqref="H3"/>
    </sheetView>
  </sheetViews>
  <sheetFormatPr defaultColWidth="9.109375" defaultRowHeight="14.4" x14ac:dyDescent="0.3"/>
  <cols>
    <col min="1" max="1" width="28" style="9" bestFit="1" customWidth="1"/>
    <col min="2" max="2" width="11.5546875" style="2" customWidth="1"/>
    <col min="3" max="3" width="4.6640625" style="2" customWidth="1"/>
    <col min="4" max="4" width="23.5546875" style="9" bestFit="1" customWidth="1"/>
    <col min="5" max="5" width="16.44140625" style="9" customWidth="1"/>
    <col min="6" max="6" width="17" style="41" customWidth="1"/>
    <col min="7" max="7" width="14.88671875" style="34" bestFit="1" customWidth="1"/>
    <col min="8" max="8" width="8" style="9" customWidth="1"/>
    <col min="9" max="9" width="9.5546875" style="9" customWidth="1"/>
    <col min="10" max="10" width="13.33203125" style="9" customWidth="1"/>
    <col min="11" max="11" width="10.5546875" style="36" bestFit="1" customWidth="1"/>
    <col min="12" max="16384" width="9.109375" style="9"/>
  </cols>
  <sheetData>
    <row r="1" spans="1:12" s="3" customFormat="1" ht="15" hidden="1" thickBot="1" x14ac:dyDescent="0.35">
      <c r="B1" s="1"/>
      <c r="C1" s="1"/>
      <c r="D1" s="4"/>
      <c r="F1" s="38"/>
      <c r="G1" s="54"/>
      <c r="K1" s="1"/>
    </row>
    <row r="2" spans="1:12" ht="18.600000000000001" thickTop="1" x14ac:dyDescent="0.35">
      <c r="A2" s="95" t="s">
        <v>10</v>
      </c>
      <c r="B2" s="96"/>
      <c r="C2" s="96"/>
      <c r="D2" s="96"/>
      <c r="E2" s="96"/>
      <c r="F2" s="96"/>
      <c r="G2" s="96"/>
      <c r="H2" s="96"/>
      <c r="I2" s="96"/>
      <c r="J2" s="96"/>
      <c r="K2" s="97"/>
    </row>
    <row r="3" spans="1:12" s="13" customFormat="1" ht="13.8" x14ac:dyDescent="0.3">
      <c r="A3" s="10"/>
      <c r="B3" s="11"/>
      <c r="C3" s="11"/>
      <c r="D3" s="67">
        <v>44175</v>
      </c>
      <c r="E3" s="11"/>
      <c r="F3" s="39"/>
      <c r="G3" s="55"/>
      <c r="H3" s="39" t="s">
        <v>61</v>
      </c>
      <c r="I3" s="11"/>
      <c r="J3" s="11"/>
      <c r="K3" s="12" t="s">
        <v>60</v>
      </c>
    </row>
    <row r="4" spans="1:12" s="13" customFormat="1" thickBot="1" x14ac:dyDescent="0.35">
      <c r="A4" s="14"/>
      <c r="B4" s="15"/>
      <c r="C4" s="15"/>
      <c r="D4" s="15"/>
      <c r="E4" s="15"/>
      <c r="F4" s="40"/>
      <c r="G4" s="56"/>
      <c r="H4" s="15"/>
      <c r="I4" s="15"/>
      <c r="J4" s="15"/>
      <c r="K4" s="16"/>
    </row>
    <row r="5" spans="1:12" ht="15.6" thickTop="1" thickBot="1" x14ac:dyDescent="0.35">
      <c r="K5" s="9"/>
    </row>
    <row r="6" spans="1:12" ht="15.6" thickTop="1" thickBot="1" x14ac:dyDescent="0.35">
      <c r="A6" s="5" t="s">
        <v>5</v>
      </c>
      <c r="B6" s="68">
        <v>689</v>
      </c>
      <c r="C6" s="8"/>
      <c r="D6" s="6"/>
      <c r="E6" s="6"/>
      <c r="F6" s="69"/>
      <c r="G6" s="57"/>
      <c r="H6" s="6"/>
      <c r="I6" s="6"/>
      <c r="J6" s="6"/>
      <c r="K6" s="7"/>
    </row>
    <row r="7" spans="1:12" ht="15.6" thickTop="1" thickBot="1" x14ac:dyDescent="0.35">
      <c r="A7" s="22"/>
      <c r="B7" s="23"/>
      <c r="C7" s="24"/>
      <c r="D7" s="22"/>
      <c r="E7" s="22"/>
      <c r="F7" s="42"/>
      <c r="G7" s="58"/>
      <c r="H7" s="22"/>
      <c r="I7" s="22"/>
      <c r="J7" s="22"/>
      <c r="K7" s="22"/>
    </row>
    <row r="8" spans="1:12" ht="15.6" thickTop="1" thickBot="1" x14ac:dyDescent="0.35">
      <c r="A8" s="98" t="s">
        <v>44</v>
      </c>
      <c r="B8" s="99"/>
      <c r="C8" s="99"/>
      <c r="D8" s="99"/>
      <c r="E8" s="99"/>
      <c r="F8" s="99"/>
      <c r="G8" s="99"/>
      <c r="H8" s="99"/>
      <c r="I8" s="99"/>
      <c r="J8" s="99"/>
      <c r="K8" s="100"/>
    </row>
    <row r="9" spans="1:12" ht="15" thickTop="1" x14ac:dyDescent="0.3">
      <c r="A9" s="3"/>
      <c r="K9" s="9"/>
    </row>
    <row r="10" spans="1:12" ht="15" thickBot="1" x14ac:dyDescent="0.35">
      <c r="K10" s="9"/>
    </row>
    <row r="11" spans="1:12" s="31" customFormat="1" ht="63" customHeight="1" thickBot="1" x14ac:dyDescent="0.35">
      <c r="A11" s="26" t="s">
        <v>0</v>
      </c>
      <c r="B11" s="64" t="s">
        <v>8</v>
      </c>
      <c r="C11" s="27" t="s">
        <v>1</v>
      </c>
      <c r="D11" s="27" t="s">
        <v>2</v>
      </c>
      <c r="E11" s="27" t="s">
        <v>3</v>
      </c>
      <c r="F11" s="43" t="s">
        <v>9</v>
      </c>
      <c r="G11" s="59" t="s">
        <v>41</v>
      </c>
      <c r="H11" s="28" t="s">
        <v>6</v>
      </c>
      <c r="I11" s="29" t="s">
        <v>7</v>
      </c>
      <c r="J11" s="32" t="s">
        <v>43</v>
      </c>
      <c r="K11" s="30" t="s">
        <v>4</v>
      </c>
    </row>
    <row r="12" spans="1:12" x14ac:dyDescent="0.3">
      <c r="A12" s="17"/>
      <c r="B12" s="65"/>
      <c r="C12" s="19"/>
      <c r="D12" s="19"/>
      <c r="E12" s="20"/>
      <c r="F12" s="44"/>
      <c r="G12" s="60"/>
      <c r="H12" s="18"/>
      <c r="I12" s="20"/>
      <c r="J12" s="18"/>
      <c r="K12" s="21"/>
    </row>
    <row r="13" spans="1:12" x14ac:dyDescent="0.3">
      <c r="A13" s="17"/>
      <c r="B13" s="65"/>
      <c r="C13" s="19"/>
      <c r="D13" s="19"/>
      <c r="E13" s="18"/>
      <c r="F13" s="45"/>
      <c r="G13" s="33"/>
      <c r="H13" s="18"/>
      <c r="I13" s="18"/>
      <c r="J13" s="18"/>
      <c r="K13" s="25"/>
    </row>
    <row r="14" spans="1:12" x14ac:dyDescent="0.3">
      <c r="A14" s="47" t="s">
        <v>17</v>
      </c>
      <c r="B14" s="66" t="s">
        <v>12</v>
      </c>
      <c r="C14" s="49">
        <v>1</v>
      </c>
      <c r="D14" s="49" t="s">
        <v>39</v>
      </c>
      <c r="E14" s="48" t="s">
        <v>40</v>
      </c>
      <c r="F14" s="79">
        <v>91.6</v>
      </c>
      <c r="G14" s="84">
        <v>89.966749851281037</v>
      </c>
      <c r="H14" s="51">
        <f>G14*0.04</f>
        <v>3.5986699940512414</v>
      </c>
      <c r="I14" s="48"/>
      <c r="J14" s="52">
        <f>((F14-G14)/G14)*100</f>
        <v>1.8153930773522342</v>
      </c>
      <c r="K14" s="71">
        <f>(F14-G14)/(G14*0.04)</f>
        <v>0.45384826933805855</v>
      </c>
      <c r="L14" s="35"/>
    </row>
    <row r="15" spans="1:12" x14ac:dyDescent="0.3">
      <c r="A15" s="47" t="s">
        <v>13</v>
      </c>
      <c r="B15" s="66" t="s">
        <v>36</v>
      </c>
      <c r="C15" s="49">
        <v>2</v>
      </c>
      <c r="D15" s="49" t="s">
        <v>37</v>
      </c>
      <c r="E15" s="48" t="s">
        <v>38</v>
      </c>
      <c r="F15" s="79">
        <v>121.8</v>
      </c>
      <c r="G15" s="84">
        <v>120.17750000000001</v>
      </c>
      <c r="H15" s="51">
        <f>1</f>
        <v>1</v>
      </c>
      <c r="I15" s="48"/>
      <c r="J15" s="85">
        <f>F15-G15</f>
        <v>1.6224999999999881</v>
      </c>
      <c r="K15" s="71">
        <f>(F15-G15)/1</f>
        <v>1.6224999999999881</v>
      </c>
      <c r="L15" s="34"/>
    </row>
    <row r="16" spans="1:12" x14ac:dyDescent="0.3">
      <c r="A16" s="47" t="s">
        <v>11</v>
      </c>
      <c r="B16" s="66" t="s">
        <v>12</v>
      </c>
      <c r="C16" s="94">
        <v>3</v>
      </c>
      <c r="D16" s="49" t="s">
        <v>35</v>
      </c>
      <c r="E16" s="48" t="s">
        <v>30</v>
      </c>
      <c r="F16" s="50">
        <v>6.01</v>
      </c>
      <c r="G16" s="51">
        <v>6.1203121048619842</v>
      </c>
      <c r="H16" s="51">
        <f t="shared" ref="H16:H17" si="0">((12.5-0.53*G16)/200)*G16</f>
        <v>0.2832552228624356</v>
      </c>
      <c r="I16" s="48"/>
      <c r="J16" s="52">
        <f t="shared" ref="J16:J25" si="1">((F16-G16)/G16)*100</f>
        <v>-1.8023934559538608</v>
      </c>
      <c r="K16" s="71">
        <f t="shared" ref="K16:K17" si="2">(F16-G16)/((12.5-0.53*G16)/2/100*G16)</f>
        <v>-0.3894442042311716</v>
      </c>
      <c r="L16" s="35"/>
    </row>
    <row r="17" spans="1:12" x14ac:dyDescent="0.3">
      <c r="A17" s="47" t="s">
        <v>18</v>
      </c>
      <c r="B17" s="66" t="s">
        <v>12</v>
      </c>
      <c r="C17" s="49">
        <v>6</v>
      </c>
      <c r="D17" s="49" t="s">
        <v>32</v>
      </c>
      <c r="E17" s="48" t="s">
        <v>30</v>
      </c>
      <c r="F17" s="79">
        <v>12.8</v>
      </c>
      <c r="G17" s="84">
        <v>13.051414140149797</v>
      </c>
      <c r="H17" s="51">
        <f t="shared" si="0"/>
        <v>0.36431394445645182</v>
      </c>
      <c r="I17" s="48"/>
      <c r="J17" s="52">
        <f t="shared" si="1"/>
        <v>-1.9263363912143137</v>
      </c>
      <c r="K17" s="71">
        <f t="shared" si="2"/>
        <v>-0.69010298391103442</v>
      </c>
      <c r="L17" s="35"/>
    </row>
    <row r="18" spans="1:12" x14ac:dyDescent="0.3">
      <c r="A18" s="17" t="s">
        <v>28</v>
      </c>
      <c r="B18" s="65" t="s">
        <v>20</v>
      </c>
      <c r="C18" s="19">
        <v>10</v>
      </c>
      <c r="D18" s="19" t="s">
        <v>21</v>
      </c>
      <c r="E18" s="18" t="s">
        <v>22</v>
      </c>
      <c r="F18" s="46">
        <v>6.53</v>
      </c>
      <c r="G18" s="46">
        <v>6.5700383797697217</v>
      </c>
      <c r="H18" s="33">
        <f t="shared" ref="H18:H20" si="3">G18*0.075</f>
        <v>0.49275287848272908</v>
      </c>
      <c r="I18" s="18"/>
      <c r="J18" s="37">
        <f t="shared" si="1"/>
        <v>-0.60940861309131045</v>
      </c>
      <c r="K18" s="71">
        <f>(F18-G18)/(G18*0.075)</f>
        <v>-8.1254481745508075E-2</v>
      </c>
      <c r="L18" s="35"/>
    </row>
    <row r="19" spans="1:12" x14ac:dyDescent="0.3">
      <c r="A19" s="17" t="s">
        <v>27</v>
      </c>
      <c r="B19" s="65" t="s">
        <v>20</v>
      </c>
      <c r="C19" s="19">
        <v>11</v>
      </c>
      <c r="D19" s="19" t="s">
        <v>21</v>
      </c>
      <c r="E19" s="18" t="s">
        <v>22</v>
      </c>
      <c r="F19" s="77">
        <v>15.3</v>
      </c>
      <c r="G19" s="77">
        <v>15.327868708201336</v>
      </c>
      <c r="H19" s="33">
        <f t="shared" si="3"/>
        <v>1.1495901531151003</v>
      </c>
      <c r="I19" s="53"/>
      <c r="J19" s="37">
        <f t="shared" si="1"/>
        <v>-0.18181724238298139</v>
      </c>
      <c r="K19" s="71">
        <f t="shared" ref="K19:K20" si="4">(F19-G19)/(G19*0.075)</f>
        <v>-2.4242298984397514E-2</v>
      </c>
      <c r="L19" s="35"/>
    </row>
    <row r="20" spans="1:12" x14ac:dyDescent="0.3">
      <c r="A20" s="17" t="s">
        <v>26</v>
      </c>
      <c r="B20" s="65" t="s">
        <v>20</v>
      </c>
      <c r="C20" s="19">
        <v>12</v>
      </c>
      <c r="D20" s="19" t="s">
        <v>21</v>
      </c>
      <c r="E20" s="18" t="s">
        <v>22</v>
      </c>
      <c r="F20" s="77">
        <v>21.1</v>
      </c>
      <c r="G20" s="77">
        <v>20.846880030394836</v>
      </c>
      <c r="H20" s="33">
        <f t="shared" si="3"/>
        <v>1.5635160022796126</v>
      </c>
      <c r="I20" s="53"/>
      <c r="J20" s="37">
        <f t="shared" si="1"/>
        <v>1.2141863398077597</v>
      </c>
      <c r="K20" s="71">
        <f t="shared" si="4"/>
        <v>0.16189151197436794</v>
      </c>
    </row>
    <row r="21" spans="1:12" x14ac:dyDescent="0.3">
      <c r="A21" s="17" t="s">
        <v>45</v>
      </c>
      <c r="B21" s="65" t="s">
        <v>20</v>
      </c>
      <c r="C21" s="19">
        <v>13</v>
      </c>
      <c r="D21" s="19" t="s">
        <v>21</v>
      </c>
      <c r="E21" s="18" t="s">
        <v>22</v>
      </c>
      <c r="F21" s="46" t="s">
        <v>50</v>
      </c>
      <c r="G21" s="82">
        <v>0</v>
      </c>
      <c r="H21" s="33"/>
      <c r="I21" s="53"/>
      <c r="J21" s="37"/>
      <c r="K21" s="71"/>
    </row>
    <row r="22" spans="1:12" x14ac:dyDescent="0.3">
      <c r="A22" s="17" t="s">
        <v>46</v>
      </c>
      <c r="B22" s="65" t="s">
        <v>20</v>
      </c>
      <c r="C22" s="19">
        <v>14</v>
      </c>
      <c r="D22" s="19" t="s">
        <v>21</v>
      </c>
      <c r="E22" s="18" t="s">
        <v>22</v>
      </c>
      <c r="F22" s="46" t="s">
        <v>50</v>
      </c>
      <c r="G22" s="82">
        <v>0</v>
      </c>
      <c r="H22" s="33"/>
      <c r="I22" s="53"/>
      <c r="J22" s="37"/>
      <c r="K22" s="71"/>
    </row>
    <row r="23" spans="1:12" x14ac:dyDescent="0.3">
      <c r="A23" s="17" t="s">
        <v>25</v>
      </c>
      <c r="B23" s="65" t="s">
        <v>20</v>
      </c>
      <c r="C23" s="19">
        <v>20</v>
      </c>
      <c r="D23" s="19" t="s">
        <v>21</v>
      </c>
      <c r="E23" s="18" t="s">
        <v>22</v>
      </c>
      <c r="F23" s="77">
        <v>87.7</v>
      </c>
      <c r="G23" s="82">
        <v>87.727410741833665</v>
      </c>
      <c r="H23" s="33">
        <f>G23*0.05</f>
        <v>4.3863705370916835</v>
      </c>
      <c r="I23" s="53"/>
      <c r="J23" s="37">
        <f t="shared" si="1"/>
        <v>-3.1245356043081728E-2</v>
      </c>
      <c r="K23" s="71">
        <f>(F23-G23)/(G23*0.05)</f>
        <v>-6.2490712086163457E-3</v>
      </c>
    </row>
    <row r="24" spans="1:12" x14ac:dyDescent="0.3">
      <c r="A24" s="17" t="s">
        <v>24</v>
      </c>
      <c r="B24" s="65" t="s">
        <v>20</v>
      </c>
      <c r="C24" s="19">
        <v>21</v>
      </c>
      <c r="D24" s="19" t="s">
        <v>21</v>
      </c>
      <c r="E24" s="18" t="s">
        <v>22</v>
      </c>
      <c r="F24" s="77">
        <v>115</v>
      </c>
      <c r="G24" s="82">
        <v>114.88270562259757</v>
      </c>
      <c r="H24" s="33">
        <f t="shared" ref="H24:H25" si="5">G24*0.05</f>
        <v>5.7441352811298785</v>
      </c>
      <c r="I24" s="53"/>
      <c r="J24" s="37">
        <f t="shared" si="1"/>
        <v>0.10209924702483547</v>
      </c>
      <c r="K24" s="71">
        <f t="shared" ref="K24:K25" si="6">(F24-G24)/(G24*0.05)</f>
        <v>2.0419849404967091E-2</v>
      </c>
    </row>
    <row r="25" spans="1:12" x14ac:dyDescent="0.3">
      <c r="A25" s="17" t="s">
        <v>23</v>
      </c>
      <c r="B25" s="65" t="s">
        <v>20</v>
      </c>
      <c r="C25" s="19">
        <v>22</v>
      </c>
      <c r="D25" s="19" t="s">
        <v>21</v>
      </c>
      <c r="E25" s="18" t="s">
        <v>22</v>
      </c>
      <c r="F25" s="77">
        <v>202</v>
      </c>
      <c r="G25" s="82">
        <v>200.47818835704939</v>
      </c>
      <c r="H25" s="33">
        <f t="shared" si="5"/>
        <v>10.023909417852471</v>
      </c>
      <c r="I25" s="53"/>
      <c r="J25" s="37">
        <f t="shared" si="1"/>
        <v>0.75909087937301201</v>
      </c>
      <c r="K25" s="71">
        <f t="shared" si="6"/>
        <v>0.15181817587460239</v>
      </c>
    </row>
    <row r="26" spans="1:12" x14ac:dyDescent="0.3">
      <c r="A26" s="17" t="s">
        <v>47</v>
      </c>
      <c r="B26" s="65" t="s">
        <v>20</v>
      </c>
      <c r="C26" s="19">
        <v>23</v>
      </c>
      <c r="D26" s="19" t="s">
        <v>21</v>
      </c>
      <c r="E26" s="18" t="s">
        <v>22</v>
      </c>
      <c r="F26" s="46" t="s">
        <v>50</v>
      </c>
      <c r="G26" s="82">
        <v>0</v>
      </c>
      <c r="H26" s="33"/>
      <c r="I26" s="53"/>
      <c r="J26" s="37"/>
      <c r="K26" s="71"/>
    </row>
    <row r="27" spans="1:12" ht="15" thickBot="1" x14ac:dyDescent="0.35">
      <c r="A27" s="72" t="s">
        <v>48</v>
      </c>
      <c r="B27" s="73" t="s">
        <v>20</v>
      </c>
      <c r="C27" s="70">
        <v>24</v>
      </c>
      <c r="D27" s="70" t="s">
        <v>21</v>
      </c>
      <c r="E27" s="74" t="s">
        <v>22</v>
      </c>
      <c r="F27" s="63" t="s">
        <v>50</v>
      </c>
      <c r="G27" s="83">
        <v>0</v>
      </c>
      <c r="H27" s="61"/>
      <c r="I27" s="62"/>
      <c r="J27" s="75"/>
      <c r="K27" s="76"/>
    </row>
  </sheetData>
  <sheetProtection algorithmName="SHA-512" hashValue="sM3DHB5n8tc5hhXVKi02zpChrsDrl5QaFwG9ES99TKTj5nyER7WwDYF0F31PpS2jWM658F5os6UQcVXzbRGUkw==" saltValue="Gg1bHhAg0EC1bNn3ANhtJQ==" spinCount="100000" sheet="1" objects="1" scenarios="1" selectLockedCells="1" selectUnlockedCells="1"/>
  <mergeCells count="2">
    <mergeCell ref="A2:K2"/>
    <mergeCell ref="A8:K8"/>
  </mergeCells>
  <conditionalFormatting sqref="K14:K17">
    <cfRule type="cellIs" dxfId="29" priority="4" stopIfTrue="1" operator="between">
      <formula>-2</formula>
      <formula>2</formula>
    </cfRule>
    <cfRule type="cellIs" dxfId="28" priority="5" stopIfTrue="1" operator="between">
      <formula>-3</formula>
      <formula>3</formula>
    </cfRule>
    <cfRule type="cellIs" dxfId="27" priority="6" operator="notBetween">
      <formula>-3</formula>
      <formula>3</formula>
    </cfRule>
  </conditionalFormatting>
  <conditionalFormatting sqref="K18:K27">
    <cfRule type="cellIs" dxfId="26" priority="1" stopIfTrue="1" operator="between">
      <formula>-2</formula>
      <formula>2</formula>
    </cfRule>
    <cfRule type="cellIs" dxfId="25" priority="2" stopIfTrue="1" operator="between">
      <formula>-3</formula>
      <formula>3</formula>
    </cfRule>
    <cfRule type="cellIs" dxfId="24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L31"/>
  <sheetViews>
    <sheetView topLeftCell="A2" zoomScale="80" zoomScaleNormal="80" zoomScalePageLayoutView="85" workbookViewId="0">
      <selection activeCell="H3" sqref="H3"/>
    </sheetView>
  </sheetViews>
  <sheetFormatPr defaultColWidth="9.109375" defaultRowHeight="14.4" x14ac:dyDescent="0.3"/>
  <cols>
    <col min="1" max="1" width="28" style="9" bestFit="1" customWidth="1"/>
    <col min="2" max="2" width="11.5546875" style="2" customWidth="1"/>
    <col min="3" max="3" width="4.6640625" style="2" customWidth="1"/>
    <col min="4" max="4" width="23.5546875" style="9" bestFit="1" customWidth="1"/>
    <col min="5" max="5" width="16.44140625" style="9" customWidth="1"/>
    <col min="6" max="6" width="17" style="41" customWidth="1"/>
    <col min="7" max="7" width="14.88671875" style="34" bestFit="1" customWidth="1"/>
    <col min="8" max="8" width="8" style="9" customWidth="1"/>
    <col min="9" max="9" width="9.5546875" style="9" customWidth="1"/>
    <col min="10" max="10" width="13.33203125" style="9" customWidth="1"/>
    <col min="11" max="11" width="10.5546875" style="36" bestFit="1" customWidth="1"/>
    <col min="12" max="16384" width="9.109375" style="9"/>
  </cols>
  <sheetData>
    <row r="1" spans="1:12" s="3" customFormat="1" ht="15" hidden="1" thickBot="1" x14ac:dyDescent="0.35">
      <c r="B1" s="1"/>
      <c r="C1" s="1"/>
      <c r="D1" s="4"/>
      <c r="F1" s="38"/>
      <c r="G1" s="54"/>
      <c r="K1" s="1"/>
    </row>
    <row r="2" spans="1:12" ht="18.600000000000001" thickTop="1" x14ac:dyDescent="0.35">
      <c r="A2" s="95" t="s">
        <v>10</v>
      </c>
      <c r="B2" s="96"/>
      <c r="C2" s="96"/>
      <c r="D2" s="96"/>
      <c r="E2" s="96"/>
      <c r="F2" s="96"/>
      <c r="G2" s="96"/>
      <c r="H2" s="96"/>
      <c r="I2" s="96"/>
      <c r="J2" s="96"/>
      <c r="K2" s="97"/>
    </row>
    <row r="3" spans="1:12" s="13" customFormat="1" ht="13.8" x14ac:dyDescent="0.3">
      <c r="A3" s="10"/>
      <c r="B3" s="11"/>
      <c r="C3" s="11"/>
      <c r="D3" s="67">
        <v>44160</v>
      </c>
      <c r="E3" s="11"/>
      <c r="F3" s="39"/>
      <c r="G3" s="55"/>
      <c r="H3" s="39" t="s">
        <v>61</v>
      </c>
      <c r="I3" s="11"/>
      <c r="J3" s="11"/>
      <c r="K3" s="12" t="s">
        <v>42</v>
      </c>
    </row>
    <row r="4" spans="1:12" s="13" customFormat="1" thickBot="1" x14ac:dyDescent="0.35">
      <c r="A4" s="14"/>
      <c r="B4" s="15"/>
      <c r="C4" s="15"/>
      <c r="D4" s="15"/>
      <c r="E4" s="15"/>
      <c r="F4" s="40"/>
      <c r="G4" s="56"/>
      <c r="H4" s="15"/>
      <c r="I4" s="15"/>
      <c r="J4" s="15"/>
      <c r="K4" s="16"/>
    </row>
    <row r="5" spans="1:12" ht="15.6" thickTop="1" thickBot="1" x14ac:dyDescent="0.35">
      <c r="K5" s="9"/>
    </row>
    <row r="6" spans="1:12" ht="15.6" thickTop="1" thickBot="1" x14ac:dyDescent="0.35">
      <c r="A6" s="5" t="s">
        <v>5</v>
      </c>
      <c r="B6" s="68">
        <v>700</v>
      </c>
      <c r="C6" s="8"/>
      <c r="D6" s="6"/>
      <c r="E6" s="6"/>
      <c r="F6" s="69"/>
      <c r="G6" s="57"/>
      <c r="H6" s="6"/>
      <c r="I6" s="6"/>
      <c r="J6" s="6"/>
      <c r="K6" s="7"/>
    </row>
    <row r="7" spans="1:12" ht="15.6" thickTop="1" thickBot="1" x14ac:dyDescent="0.35">
      <c r="A7" s="22"/>
      <c r="B7" s="23"/>
      <c r="C7" s="24"/>
      <c r="D7" s="22"/>
      <c r="E7" s="22"/>
      <c r="F7" s="42"/>
      <c r="G7" s="58"/>
      <c r="H7" s="22"/>
      <c r="I7" s="22"/>
      <c r="J7" s="22"/>
      <c r="K7" s="22"/>
    </row>
    <row r="8" spans="1:12" ht="15.6" thickTop="1" thickBot="1" x14ac:dyDescent="0.35">
      <c r="A8" s="98" t="s">
        <v>44</v>
      </c>
      <c r="B8" s="99"/>
      <c r="C8" s="99"/>
      <c r="D8" s="99"/>
      <c r="E8" s="99"/>
      <c r="F8" s="99"/>
      <c r="G8" s="99"/>
      <c r="H8" s="99"/>
      <c r="I8" s="99"/>
      <c r="J8" s="99"/>
      <c r="K8" s="100"/>
    </row>
    <row r="9" spans="1:12" ht="15" thickTop="1" x14ac:dyDescent="0.3">
      <c r="A9" s="3"/>
      <c r="K9" s="9"/>
    </row>
    <row r="10" spans="1:12" ht="15" thickBot="1" x14ac:dyDescent="0.35">
      <c r="K10" s="9"/>
    </row>
    <row r="11" spans="1:12" s="31" customFormat="1" ht="63" customHeight="1" thickBot="1" x14ac:dyDescent="0.35">
      <c r="A11" s="26" t="s">
        <v>0</v>
      </c>
      <c r="B11" s="64" t="s">
        <v>8</v>
      </c>
      <c r="C11" s="27" t="s">
        <v>1</v>
      </c>
      <c r="D11" s="27" t="s">
        <v>2</v>
      </c>
      <c r="E11" s="27" t="s">
        <v>3</v>
      </c>
      <c r="F11" s="43" t="s">
        <v>9</v>
      </c>
      <c r="G11" s="59" t="s">
        <v>41</v>
      </c>
      <c r="H11" s="28" t="s">
        <v>6</v>
      </c>
      <c r="I11" s="29" t="s">
        <v>7</v>
      </c>
      <c r="J11" s="32" t="s">
        <v>43</v>
      </c>
      <c r="K11" s="30" t="s">
        <v>4</v>
      </c>
    </row>
    <row r="12" spans="1:12" x14ac:dyDescent="0.3">
      <c r="A12" s="17"/>
      <c r="B12" s="65"/>
      <c r="C12" s="19"/>
      <c r="D12" s="19"/>
      <c r="E12" s="20"/>
      <c r="F12" s="44"/>
      <c r="G12" s="60"/>
      <c r="H12" s="18"/>
      <c r="I12" s="20"/>
      <c r="J12" s="18"/>
      <c r="K12" s="21"/>
    </row>
    <row r="13" spans="1:12" x14ac:dyDescent="0.3">
      <c r="A13" s="17"/>
      <c r="B13" s="65"/>
      <c r="C13" s="19"/>
      <c r="D13" s="19"/>
      <c r="E13" s="18"/>
      <c r="F13" s="45"/>
      <c r="G13" s="33"/>
      <c r="H13" s="18"/>
      <c r="I13" s="18"/>
      <c r="J13" s="18"/>
      <c r="K13" s="25"/>
    </row>
    <row r="14" spans="1:12" x14ac:dyDescent="0.3">
      <c r="A14" s="47" t="s">
        <v>17</v>
      </c>
      <c r="B14" s="66" t="s">
        <v>12</v>
      </c>
      <c r="C14" s="49">
        <v>1</v>
      </c>
      <c r="D14" s="49" t="s">
        <v>39</v>
      </c>
      <c r="E14" s="48" t="s">
        <v>40</v>
      </c>
      <c r="F14" s="79">
        <v>82.5</v>
      </c>
      <c r="G14" s="84">
        <v>81.302345449803994</v>
      </c>
      <c r="H14" s="51">
        <f>G14*0.04</f>
        <v>3.2520938179921597</v>
      </c>
      <c r="I14" s="48"/>
      <c r="J14" s="52">
        <f>((F14-G14)/G14)*100</f>
        <v>1.473087330469989</v>
      </c>
      <c r="K14" s="71">
        <f>(F14-G14)/(G14*0.04)</f>
        <v>0.36827183261749724</v>
      </c>
      <c r="L14" s="35"/>
    </row>
    <row r="15" spans="1:12" x14ac:dyDescent="0.3">
      <c r="A15" s="47" t="s">
        <v>13</v>
      </c>
      <c r="B15" s="66" t="s">
        <v>36</v>
      </c>
      <c r="C15" s="49">
        <v>2</v>
      </c>
      <c r="D15" s="49" t="s">
        <v>37</v>
      </c>
      <c r="E15" s="48" t="s">
        <v>38</v>
      </c>
      <c r="F15" s="79">
        <v>121.1</v>
      </c>
      <c r="G15" s="84">
        <v>119.80916666666667</v>
      </c>
      <c r="H15" s="51">
        <f>1</f>
        <v>1</v>
      </c>
      <c r="I15" s="48"/>
      <c r="J15" s="85">
        <f>F15-G15</f>
        <v>1.2908333333333246</v>
      </c>
      <c r="K15" s="71">
        <f>(F15-G15)/1</f>
        <v>1.2908333333333246</v>
      </c>
      <c r="L15" s="34"/>
    </row>
    <row r="16" spans="1:12" x14ac:dyDescent="0.3">
      <c r="A16" s="47" t="s">
        <v>11</v>
      </c>
      <c r="B16" s="66" t="s">
        <v>12</v>
      </c>
      <c r="C16" s="49">
        <v>3</v>
      </c>
      <c r="D16" s="49" t="s">
        <v>35</v>
      </c>
      <c r="E16" s="48" t="s">
        <v>30</v>
      </c>
      <c r="F16" s="50">
        <v>6.242</v>
      </c>
      <c r="G16" s="51">
        <v>6.1092697138052516</v>
      </c>
      <c r="H16" s="51">
        <f>((12.5-0.53*G16)/200)*G16</f>
        <v>0.28292293955738024</v>
      </c>
      <c r="I16" s="48"/>
      <c r="J16" s="52">
        <f t="shared" ref="J16:J29" si="0">((F16-G16)/G16)*100</f>
        <v>2.1726047860485651</v>
      </c>
      <c r="K16" s="71">
        <f>(F16-G16)/((12.5-0.53*G16)/2/100*G16)</f>
        <v>0.46913935788451339</v>
      </c>
      <c r="L16" s="35"/>
    </row>
    <row r="17" spans="1:12" x14ac:dyDescent="0.3">
      <c r="A17" s="47" t="s">
        <v>19</v>
      </c>
      <c r="B17" s="66" t="s">
        <v>12</v>
      </c>
      <c r="C17" s="49">
        <v>4</v>
      </c>
      <c r="D17" s="49" t="s">
        <v>34</v>
      </c>
      <c r="E17" s="48" t="s">
        <v>30</v>
      </c>
      <c r="F17" s="50">
        <v>6.117</v>
      </c>
      <c r="G17" s="51">
        <v>6.1219704188097737</v>
      </c>
      <c r="H17" s="51">
        <f t="shared" ref="H17:H21" si="1">((12.5-0.53*G17)/200)*G17</f>
        <v>0.28330506838233876</v>
      </c>
      <c r="I17" s="48"/>
      <c r="J17" s="52">
        <f t="shared" si="0"/>
        <v>-8.1189853425329223E-2</v>
      </c>
      <c r="K17" s="71">
        <f t="shared" ref="K17:K21" si="2">(F17-G17)/((12.5-0.53*G17)/2/100*G17)</f>
        <v>-1.7544404828881362E-2</v>
      </c>
      <c r="L17" s="35"/>
    </row>
    <row r="18" spans="1:12" x14ac:dyDescent="0.3">
      <c r="A18" s="47" t="s">
        <v>16</v>
      </c>
      <c r="B18" s="66" t="s">
        <v>12</v>
      </c>
      <c r="C18" s="49">
        <v>5</v>
      </c>
      <c r="D18" s="49" t="s">
        <v>33</v>
      </c>
      <c r="E18" s="48" t="s">
        <v>30</v>
      </c>
      <c r="F18" s="50">
        <v>5.9870000000000001</v>
      </c>
      <c r="G18" s="51">
        <v>6.0953903192294741</v>
      </c>
      <c r="H18" s="51">
        <f t="shared" si="1"/>
        <v>0.28250436962088771</v>
      </c>
      <c r="I18" s="48"/>
      <c r="J18" s="52">
        <f t="shared" si="0"/>
        <v>-1.7782342647939848</v>
      </c>
      <c r="K18" s="71">
        <f t="shared" si="2"/>
        <v>-0.3836766113562437</v>
      </c>
      <c r="L18" s="35"/>
    </row>
    <row r="19" spans="1:12" x14ac:dyDescent="0.3">
      <c r="A19" s="47" t="s">
        <v>18</v>
      </c>
      <c r="B19" s="66" t="s">
        <v>12</v>
      </c>
      <c r="C19" s="49">
        <v>6</v>
      </c>
      <c r="D19" s="49" t="s">
        <v>32</v>
      </c>
      <c r="E19" s="48" t="s">
        <v>30</v>
      </c>
      <c r="F19" s="79">
        <v>13.231999999999999</v>
      </c>
      <c r="G19" s="84">
        <v>13.190279346092845</v>
      </c>
      <c r="H19" s="51">
        <f t="shared" si="1"/>
        <v>0.36333626567669952</v>
      </c>
      <c r="I19" s="48"/>
      <c r="J19" s="52">
        <f t="shared" si="0"/>
        <v>0.3162984862751389</v>
      </c>
      <c r="K19" s="71">
        <f t="shared" si="2"/>
        <v>0.11482656109059436</v>
      </c>
      <c r="L19" s="35"/>
    </row>
    <row r="20" spans="1:12" x14ac:dyDescent="0.3">
      <c r="A20" s="47" t="s">
        <v>15</v>
      </c>
      <c r="B20" s="66" t="s">
        <v>12</v>
      </c>
      <c r="C20" s="49">
        <v>7</v>
      </c>
      <c r="D20" s="49" t="s">
        <v>31</v>
      </c>
      <c r="E20" s="48" t="s">
        <v>30</v>
      </c>
      <c r="F20" s="79">
        <v>13.191000000000001</v>
      </c>
      <c r="G20" s="84">
        <v>13.086427634097179</v>
      </c>
      <c r="H20" s="51">
        <f t="shared" si="1"/>
        <v>0.36407706834154857</v>
      </c>
      <c r="I20" s="48"/>
      <c r="J20" s="52">
        <f t="shared" si="0"/>
        <v>0.79909023934350654</v>
      </c>
      <c r="K20" s="71">
        <f t="shared" si="2"/>
        <v>0.28722590625982608</v>
      </c>
      <c r="L20" s="35"/>
    </row>
    <row r="21" spans="1:12" x14ac:dyDescent="0.3">
      <c r="A21" s="47" t="s">
        <v>14</v>
      </c>
      <c r="B21" s="66" t="s">
        <v>12</v>
      </c>
      <c r="C21" s="49">
        <v>8</v>
      </c>
      <c r="D21" s="49" t="s">
        <v>29</v>
      </c>
      <c r="E21" s="48" t="s">
        <v>30</v>
      </c>
      <c r="F21" s="79">
        <v>13.217000000000001</v>
      </c>
      <c r="G21" s="84">
        <v>13.048181912343214</v>
      </c>
      <c r="H21" s="51">
        <f t="shared" si="1"/>
        <v>0.36433548379480923</v>
      </c>
      <c r="I21" s="48"/>
      <c r="J21" s="52">
        <f t="shared" si="0"/>
        <v>1.2938054419450533</v>
      </c>
      <c r="K21" s="71">
        <f t="shared" si="2"/>
        <v>0.46335889630740329</v>
      </c>
      <c r="L21" s="35"/>
    </row>
    <row r="22" spans="1:12" x14ac:dyDescent="0.3">
      <c r="A22" s="17" t="s">
        <v>28</v>
      </c>
      <c r="B22" s="65" t="s">
        <v>20</v>
      </c>
      <c r="C22" s="19">
        <v>10</v>
      </c>
      <c r="D22" s="19" t="s">
        <v>21</v>
      </c>
      <c r="E22" s="18" t="s">
        <v>22</v>
      </c>
      <c r="F22" s="46">
        <v>6.55</v>
      </c>
      <c r="G22" s="46">
        <v>6.4938198370809781</v>
      </c>
      <c r="H22" s="33">
        <f t="shared" ref="H22:H24" si="3">G22*0.075</f>
        <v>0.48703648778107334</v>
      </c>
      <c r="I22" s="18"/>
      <c r="J22" s="37">
        <f t="shared" si="0"/>
        <v>0.86513276204895662</v>
      </c>
      <c r="K22" s="71">
        <f>(F22-G22)/(G22*0.075)</f>
        <v>0.1153510349398609</v>
      </c>
      <c r="L22" s="35"/>
    </row>
    <row r="23" spans="1:12" x14ac:dyDescent="0.3">
      <c r="A23" s="17" t="s">
        <v>27</v>
      </c>
      <c r="B23" s="65" t="s">
        <v>20</v>
      </c>
      <c r="C23" s="19">
        <v>11</v>
      </c>
      <c r="D23" s="19" t="s">
        <v>21</v>
      </c>
      <c r="E23" s="18" t="s">
        <v>22</v>
      </c>
      <c r="F23" s="77">
        <v>15.24</v>
      </c>
      <c r="G23" s="77">
        <v>15.267284246904095</v>
      </c>
      <c r="H23" s="33">
        <f t="shared" si="3"/>
        <v>1.145046318517807</v>
      </c>
      <c r="I23" s="53"/>
      <c r="J23" s="37">
        <f t="shared" si="0"/>
        <v>-0.17871054512938647</v>
      </c>
      <c r="K23" s="71">
        <f t="shared" ref="K23:K24" si="4">(F23-G23)/(G23*0.075)</f>
        <v>-2.3828072683918199E-2</v>
      </c>
      <c r="L23" s="35"/>
    </row>
    <row r="24" spans="1:12" x14ac:dyDescent="0.3">
      <c r="A24" s="17" t="s">
        <v>26</v>
      </c>
      <c r="B24" s="65" t="s">
        <v>20</v>
      </c>
      <c r="C24" s="19">
        <v>12</v>
      </c>
      <c r="D24" s="19" t="s">
        <v>21</v>
      </c>
      <c r="E24" s="18" t="s">
        <v>22</v>
      </c>
      <c r="F24" s="77">
        <v>21.17</v>
      </c>
      <c r="G24" s="77">
        <v>21.475429177039906</v>
      </c>
      <c r="H24" s="33">
        <f t="shared" si="3"/>
        <v>1.610657188277993</v>
      </c>
      <c r="I24" s="53"/>
      <c r="J24" s="37">
        <f t="shared" si="0"/>
        <v>-1.4222261847341759</v>
      </c>
      <c r="K24" s="71">
        <f t="shared" si="4"/>
        <v>-0.18963015796455679</v>
      </c>
    </row>
    <row r="25" spans="1:12" x14ac:dyDescent="0.3">
      <c r="A25" s="17" t="s">
        <v>45</v>
      </c>
      <c r="B25" s="65" t="s">
        <v>20</v>
      </c>
      <c r="C25" s="19">
        <v>13</v>
      </c>
      <c r="D25" s="19" t="s">
        <v>21</v>
      </c>
      <c r="E25" s="18" t="s">
        <v>22</v>
      </c>
      <c r="F25" s="46">
        <v>7.0000000000000007E-2</v>
      </c>
      <c r="G25" s="82">
        <v>0</v>
      </c>
      <c r="H25" s="33"/>
      <c r="I25" s="53"/>
      <c r="J25" s="37"/>
      <c r="K25" s="71"/>
    </row>
    <row r="26" spans="1:12" x14ac:dyDescent="0.3">
      <c r="A26" s="17" t="s">
        <v>46</v>
      </c>
      <c r="B26" s="65" t="s">
        <v>20</v>
      </c>
      <c r="C26" s="19">
        <v>14</v>
      </c>
      <c r="D26" s="19" t="s">
        <v>21</v>
      </c>
      <c r="E26" s="18" t="s">
        <v>22</v>
      </c>
      <c r="F26" s="46">
        <v>0.03</v>
      </c>
      <c r="G26" s="82">
        <v>0</v>
      </c>
      <c r="H26" s="33"/>
      <c r="I26" s="53"/>
      <c r="J26" s="37"/>
      <c r="K26" s="71"/>
    </row>
    <row r="27" spans="1:12" x14ac:dyDescent="0.3">
      <c r="A27" s="17" t="s">
        <v>25</v>
      </c>
      <c r="B27" s="65" t="s">
        <v>20</v>
      </c>
      <c r="C27" s="19">
        <v>20</v>
      </c>
      <c r="D27" s="19" t="s">
        <v>21</v>
      </c>
      <c r="E27" s="18" t="s">
        <v>22</v>
      </c>
      <c r="F27" s="77">
        <v>88.48</v>
      </c>
      <c r="G27" s="82">
        <v>88.370283537574252</v>
      </c>
      <c r="H27" s="33">
        <f>G27*0.05</f>
        <v>4.4185141768787126</v>
      </c>
      <c r="I27" s="53"/>
      <c r="J27" s="37">
        <f t="shared" si="0"/>
        <v>0.12415538123638717</v>
      </c>
      <c r="K27" s="71">
        <f>(F27-G27)/(G27*0.05)</f>
        <v>2.4831076247277435E-2</v>
      </c>
    </row>
    <row r="28" spans="1:12" x14ac:dyDescent="0.3">
      <c r="A28" s="17" t="s">
        <v>24</v>
      </c>
      <c r="B28" s="65" t="s">
        <v>20</v>
      </c>
      <c r="C28" s="19">
        <v>21</v>
      </c>
      <c r="D28" s="19" t="s">
        <v>21</v>
      </c>
      <c r="E28" s="18" t="s">
        <v>22</v>
      </c>
      <c r="F28" s="77">
        <v>116.06</v>
      </c>
      <c r="G28" s="82">
        <v>116.03213764304483</v>
      </c>
      <c r="H28" s="33">
        <f t="shared" ref="H28:H29" si="5">G28*0.05</f>
        <v>5.8016068821522424</v>
      </c>
      <c r="I28" s="53"/>
      <c r="J28" s="37">
        <f t="shared" si="0"/>
        <v>2.4012620573174871E-2</v>
      </c>
      <c r="K28" s="71">
        <f t="shared" ref="K28:K29" si="6">(F28-G28)/(G28*0.05)</f>
        <v>4.8025241146349732E-3</v>
      </c>
    </row>
    <row r="29" spans="1:12" x14ac:dyDescent="0.3">
      <c r="A29" s="17" t="s">
        <v>23</v>
      </c>
      <c r="B29" s="65" t="s">
        <v>20</v>
      </c>
      <c r="C29" s="19">
        <v>22</v>
      </c>
      <c r="D29" s="19" t="s">
        <v>21</v>
      </c>
      <c r="E29" s="18" t="s">
        <v>22</v>
      </c>
      <c r="F29" s="77">
        <v>200.58</v>
      </c>
      <c r="G29" s="82">
        <v>202.04673633208978</v>
      </c>
      <c r="H29" s="33">
        <f t="shared" si="5"/>
        <v>10.10233681660449</v>
      </c>
      <c r="I29" s="53"/>
      <c r="J29" s="37">
        <f t="shared" si="0"/>
        <v>-0.72593913602197302</v>
      </c>
      <c r="K29" s="71">
        <f t="shared" si="6"/>
        <v>-0.14518782720439458</v>
      </c>
    </row>
    <row r="30" spans="1:12" x14ac:dyDescent="0.3">
      <c r="A30" s="17" t="s">
        <v>47</v>
      </c>
      <c r="B30" s="65" t="s">
        <v>20</v>
      </c>
      <c r="C30" s="19">
        <v>23</v>
      </c>
      <c r="D30" s="19" t="s">
        <v>21</v>
      </c>
      <c r="E30" s="18" t="s">
        <v>22</v>
      </c>
      <c r="F30" s="46">
        <v>0.11</v>
      </c>
      <c r="G30" s="82">
        <v>0</v>
      </c>
      <c r="H30" s="33"/>
      <c r="I30" s="53"/>
      <c r="J30" s="37"/>
      <c r="K30" s="71"/>
    </row>
    <row r="31" spans="1:12" ht="15" thickBot="1" x14ac:dyDescent="0.35">
      <c r="A31" s="72" t="s">
        <v>48</v>
      </c>
      <c r="B31" s="73" t="s">
        <v>20</v>
      </c>
      <c r="C31" s="70">
        <v>24</v>
      </c>
      <c r="D31" s="70" t="s">
        <v>21</v>
      </c>
      <c r="E31" s="74" t="s">
        <v>22</v>
      </c>
      <c r="F31" s="63">
        <v>0.06</v>
      </c>
      <c r="G31" s="83">
        <v>0</v>
      </c>
      <c r="H31" s="61"/>
      <c r="I31" s="62"/>
      <c r="J31" s="75"/>
      <c r="K31" s="76"/>
    </row>
  </sheetData>
  <sheetProtection algorithmName="SHA-512" hashValue="zX82cRiaF7gDky2cTs0Cm9yTtukSpAAHDwl8lPJYA6FsMjAUlDxU3j7rgizZwUJyVzyuBWZGkMnNjZPf9FsVwA==" saltValue="b4Y4B4n1cpVxXNTLVplV3A==" spinCount="100000" sheet="1" objects="1" scenarios="1" selectLockedCells="1" selectUnlockedCells="1"/>
  <mergeCells count="2">
    <mergeCell ref="A2:K2"/>
    <mergeCell ref="A8:K8"/>
  </mergeCells>
  <conditionalFormatting sqref="K14:K21">
    <cfRule type="cellIs" dxfId="23" priority="4" stopIfTrue="1" operator="between">
      <formula>-2</formula>
      <formula>2</formula>
    </cfRule>
    <cfRule type="cellIs" dxfId="22" priority="5" stopIfTrue="1" operator="between">
      <formula>-3</formula>
      <formula>3</formula>
    </cfRule>
    <cfRule type="cellIs" dxfId="21" priority="6" operator="notBetween">
      <formula>-3</formula>
      <formula>3</formula>
    </cfRule>
  </conditionalFormatting>
  <conditionalFormatting sqref="K22:K31">
    <cfRule type="cellIs" dxfId="20" priority="1" stopIfTrue="1" operator="between">
      <formula>-2</formula>
      <formula>2</formula>
    </cfRule>
    <cfRule type="cellIs" dxfId="19" priority="2" stopIfTrue="1" operator="between">
      <formula>-3</formula>
      <formula>3</formula>
    </cfRule>
    <cfRule type="cellIs" dxfId="18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L29"/>
  <sheetViews>
    <sheetView topLeftCell="A2" zoomScale="80" zoomScaleNormal="80" zoomScalePageLayoutView="85" workbookViewId="0">
      <selection activeCell="H3" sqref="H3"/>
    </sheetView>
  </sheetViews>
  <sheetFormatPr defaultColWidth="9.109375" defaultRowHeight="14.4" x14ac:dyDescent="0.3"/>
  <cols>
    <col min="1" max="1" width="28" style="9" bestFit="1" customWidth="1"/>
    <col min="2" max="2" width="11.5546875" style="2" customWidth="1"/>
    <col min="3" max="3" width="4.6640625" style="2" customWidth="1"/>
    <col min="4" max="4" width="23.5546875" style="9" bestFit="1" customWidth="1"/>
    <col min="5" max="5" width="16.44140625" style="9" customWidth="1"/>
    <col min="6" max="6" width="17" style="41" customWidth="1"/>
    <col min="7" max="7" width="14.88671875" style="34" bestFit="1" customWidth="1"/>
    <col min="8" max="8" width="8" style="9" customWidth="1"/>
    <col min="9" max="9" width="9.5546875" style="9" customWidth="1"/>
    <col min="10" max="10" width="13.33203125" style="9" customWidth="1"/>
    <col min="11" max="11" width="10.5546875" style="36" bestFit="1" customWidth="1"/>
    <col min="12" max="16384" width="9.109375" style="9"/>
  </cols>
  <sheetData>
    <row r="1" spans="1:12" s="3" customFormat="1" ht="15" hidden="1" thickBot="1" x14ac:dyDescent="0.35">
      <c r="B1" s="1"/>
      <c r="C1" s="1"/>
      <c r="D1" s="4"/>
      <c r="F1" s="38"/>
      <c r="G1" s="54"/>
      <c r="K1" s="1"/>
    </row>
    <row r="2" spans="1:12" ht="18.600000000000001" thickTop="1" x14ac:dyDescent="0.35">
      <c r="A2" s="95" t="s">
        <v>10</v>
      </c>
      <c r="B2" s="96"/>
      <c r="C2" s="96"/>
      <c r="D2" s="96"/>
      <c r="E2" s="96"/>
      <c r="F2" s="96"/>
      <c r="G2" s="96"/>
      <c r="H2" s="96"/>
      <c r="I2" s="96"/>
      <c r="J2" s="96"/>
      <c r="K2" s="97"/>
    </row>
    <row r="3" spans="1:12" s="13" customFormat="1" ht="13.8" x14ac:dyDescent="0.3">
      <c r="A3" s="10"/>
      <c r="B3" s="11"/>
      <c r="C3" s="11"/>
      <c r="D3" s="67">
        <v>44160</v>
      </c>
      <c r="E3" s="11"/>
      <c r="F3" s="39"/>
      <c r="G3" s="55"/>
      <c r="H3" s="39" t="s">
        <v>61</v>
      </c>
      <c r="I3" s="11"/>
      <c r="J3" s="11"/>
      <c r="K3" s="12" t="s">
        <v>42</v>
      </c>
    </row>
    <row r="4" spans="1:12" s="13" customFormat="1" thickBot="1" x14ac:dyDescent="0.35">
      <c r="A4" s="14"/>
      <c r="B4" s="15"/>
      <c r="C4" s="15"/>
      <c r="D4" s="15"/>
      <c r="E4" s="15"/>
      <c r="F4" s="40"/>
      <c r="G4" s="56"/>
      <c r="H4" s="15"/>
      <c r="I4" s="15"/>
      <c r="J4" s="15"/>
      <c r="K4" s="16"/>
    </row>
    <row r="5" spans="1:12" ht="15.6" thickTop="1" thickBot="1" x14ac:dyDescent="0.35">
      <c r="K5" s="9"/>
    </row>
    <row r="6" spans="1:12" ht="15.6" thickTop="1" thickBot="1" x14ac:dyDescent="0.35">
      <c r="A6" s="5" t="s">
        <v>5</v>
      </c>
      <c r="B6" s="68">
        <v>744</v>
      </c>
      <c r="C6" s="8"/>
      <c r="D6" s="6"/>
      <c r="E6" s="6"/>
      <c r="F6" s="69"/>
      <c r="G6" s="57"/>
      <c r="H6" s="6"/>
      <c r="I6" s="6"/>
      <c r="J6" s="6"/>
      <c r="K6" s="7"/>
    </row>
    <row r="7" spans="1:12" ht="15.6" thickTop="1" thickBot="1" x14ac:dyDescent="0.35">
      <c r="A7" s="22"/>
      <c r="B7" s="23"/>
      <c r="C7" s="24"/>
      <c r="D7" s="22"/>
      <c r="E7" s="22"/>
      <c r="F7" s="42"/>
      <c r="G7" s="58"/>
      <c r="H7" s="22"/>
      <c r="I7" s="22"/>
      <c r="J7" s="22"/>
      <c r="K7" s="22"/>
    </row>
    <row r="8" spans="1:12" ht="15.6" thickTop="1" thickBot="1" x14ac:dyDescent="0.35">
      <c r="A8" s="98" t="s">
        <v>44</v>
      </c>
      <c r="B8" s="99"/>
      <c r="C8" s="99"/>
      <c r="D8" s="99"/>
      <c r="E8" s="99"/>
      <c r="F8" s="99"/>
      <c r="G8" s="99"/>
      <c r="H8" s="99"/>
      <c r="I8" s="99"/>
      <c r="J8" s="99"/>
      <c r="K8" s="100"/>
    </row>
    <row r="9" spans="1:12" ht="15" thickTop="1" x14ac:dyDescent="0.3">
      <c r="A9" s="3"/>
      <c r="K9" s="9"/>
    </row>
    <row r="10" spans="1:12" ht="15" thickBot="1" x14ac:dyDescent="0.35">
      <c r="K10" s="9"/>
    </row>
    <row r="11" spans="1:12" s="31" customFormat="1" ht="63" customHeight="1" thickBot="1" x14ac:dyDescent="0.35">
      <c r="A11" s="26" t="s">
        <v>0</v>
      </c>
      <c r="B11" s="64" t="s">
        <v>8</v>
      </c>
      <c r="C11" s="27" t="s">
        <v>1</v>
      </c>
      <c r="D11" s="27" t="s">
        <v>2</v>
      </c>
      <c r="E11" s="27" t="s">
        <v>3</v>
      </c>
      <c r="F11" s="43" t="s">
        <v>9</v>
      </c>
      <c r="G11" s="59" t="s">
        <v>41</v>
      </c>
      <c r="H11" s="28" t="s">
        <v>6</v>
      </c>
      <c r="I11" s="29" t="s">
        <v>7</v>
      </c>
      <c r="J11" s="32" t="s">
        <v>43</v>
      </c>
      <c r="K11" s="30" t="s">
        <v>4</v>
      </c>
    </row>
    <row r="12" spans="1:12" x14ac:dyDescent="0.3">
      <c r="A12" s="17"/>
      <c r="B12" s="65"/>
      <c r="C12" s="19"/>
      <c r="D12" s="19"/>
      <c r="E12" s="20"/>
      <c r="F12" s="44"/>
      <c r="G12" s="60"/>
      <c r="H12" s="18"/>
      <c r="I12" s="20"/>
      <c r="J12" s="18"/>
      <c r="K12" s="21"/>
    </row>
    <row r="13" spans="1:12" x14ac:dyDescent="0.3">
      <c r="A13" s="17"/>
      <c r="B13" s="65"/>
      <c r="C13" s="19"/>
      <c r="D13" s="19"/>
      <c r="E13" s="18"/>
      <c r="F13" s="45"/>
      <c r="G13" s="33"/>
      <c r="H13" s="18"/>
      <c r="I13" s="18"/>
      <c r="J13" s="18"/>
      <c r="K13" s="25"/>
    </row>
    <row r="14" spans="1:12" x14ac:dyDescent="0.3">
      <c r="A14" s="47" t="s">
        <v>17</v>
      </c>
      <c r="B14" s="66" t="s">
        <v>12</v>
      </c>
      <c r="C14" s="49">
        <v>1</v>
      </c>
      <c r="D14" s="49" t="s">
        <v>39</v>
      </c>
      <c r="E14" s="48" t="s">
        <v>40</v>
      </c>
      <c r="F14" s="79">
        <v>99.2</v>
      </c>
      <c r="G14" s="84">
        <v>97.512558185274784</v>
      </c>
      <c r="H14" s="51">
        <f>G14*0.04</f>
        <v>3.9005023274109916</v>
      </c>
      <c r="I14" s="48"/>
      <c r="J14" s="52">
        <f>((F14-G14)/G14)*100</f>
        <v>1.7304866635936913</v>
      </c>
      <c r="K14" s="71">
        <f>(F14-G14)/(G14*0.04)</f>
        <v>0.43262166589842282</v>
      </c>
      <c r="L14" s="35"/>
    </row>
    <row r="15" spans="1:12" x14ac:dyDescent="0.3">
      <c r="A15" s="47" t="s">
        <v>13</v>
      </c>
      <c r="B15" s="66" t="s">
        <v>36</v>
      </c>
      <c r="C15" s="49">
        <v>2</v>
      </c>
      <c r="D15" s="49" t="s">
        <v>37</v>
      </c>
      <c r="E15" s="48" t="s">
        <v>38</v>
      </c>
      <c r="F15" s="79">
        <v>120.7</v>
      </c>
      <c r="G15" s="84">
        <v>120.26333333333332</v>
      </c>
      <c r="H15" s="51">
        <f>1</f>
        <v>1</v>
      </c>
      <c r="I15" s="48"/>
      <c r="J15" s="85">
        <f>F15-G15</f>
        <v>0.43666666666668164</v>
      </c>
      <c r="K15" s="71">
        <f>(F15-G15)/1</f>
        <v>0.43666666666668164</v>
      </c>
      <c r="L15" s="34"/>
    </row>
    <row r="16" spans="1:12" x14ac:dyDescent="0.3">
      <c r="A16" s="47" t="s">
        <v>11</v>
      </c>
      <c r="B16" s="66" t="s">
        <v>12</v>
      </c>
      <c r="C16" s="49">
        <v>3</v>
      </c>
      <c r="D16" s="49" t="s">
        <v>35</v>
      </c>
      <c r="E16" s="48" t="s">
        <v>30</v>
      </c>
      <c r="F16" s="50">
        <v>6.4</v>
      </c>
      <c r="G16" s="51">
        <v>6.0870564024263505</v>
      </c>
      <c r="H16" s="51">
        <f>((12.5-0.53*G16)/200)*G16</f>
        <v>0.2822525476888999</v>
      </c>
      <c r="I16" s="48"/>
      <c r="J16" s="52">
        <f t="shared" ref="J16:J27" si="0">((F16-G16)/G16)*100</f>
        <v>5.1411318851737269</v>
      </c>
      <c r="K16" s="71">
        <f>(F16-G16)/((12.5-0.53*G16)/2/100*G16)</f>
        <v>1.1087361305896086</v>
      </c>
      <c r="L16" s="35"/>
    </row>
    <row r="17" spans="1:12" x14ac:dyDescent="0.3">
      <c r="A17" s="47" t="s">
        <v>19</v>
      </c>
      <c r="B17" s="66" t="s">
        <v>12</v>
      </c>
      <c r="C17" s="49">
        <v>4</v>
      </c>
      <c r="D17" s="49" t="s">
        <v>34</v>
      </c>
      <c r="E17" s="48" t="s">
        <v>30</v>
      </c>
      <c r="F17" s="50">
        <v>6.09</v>
      </c>
      <c r="G17" s="51">
        <v>6.0730556730103924</v>
      </c>
      <c r="H17" s="51">
        <f t="shared" ref="H17:H19" si="1">((12.5-0.53*G17)/200)*G17</f>
        <v>0.28182866576331767</v>
      </c>
      <c r="I17" s="48"/>
      <c r="J17" s="52">
        <f t="shared" si="0"/>
        <v>0.27900826045298244</v>
      </c>
      <c r="K17" s="71">
        <f t="shared" ref="K17:K19" si="2">(F17-G17)/((12.5-0.53*G17)/2/100*G17)</f>
        <v>6.012279461961284E-2</v>
      </c>
      <c r="L17" s="35"/>
    </row>
    <row r="18" spans="1:12" x14ac:dyDescent="0.3">
      <c r="A18" s="47" t="s">
        <v>18</v>
      </c>
      <c r="B18" s="66" t="s">
        <v>12</v>
      </c>
      <c r="C18" s="49">
        <v>6</v>
      </c>
      <c r="D18" s="49" t="s">
        <v>32</v>
      </c>
      <c r="E18" s="48" t="s">
        <v>30</v>
      </c>
      <c r="F18" s="79">
        <v>13.5</v>
      </c>
      <c r="G18" s="84">
        <v>13.13975391247636</v>
      </c>
      <c r="H18" s="51">
        <f t="shared" si="1"/>
        <v>0.36370381739661223</v>
      </c>
      <c r="I18" s="48"/>
      <c r="J18" s="52">
        <f t="shared" si="0"/>
        <v>2.7416501855607951</v>
      </c>
      <c r="K18" s="71">
        <f t="shared" si="2"/>
        <v>0.99049300637611493</v>
      </c>
      <c r="L18" s="35"/>
    </row>
    <row r="19" spans="1:12" x14ac:dyDescent="0.3">
      <c r="A19" s="47" t="s">
        <v>15</v>
      </c>
      <c r="B19" s="66" t="s">
        <v>12</v>
      </c>
      <c r="C19" s="49">
        <v>7</v>
      </c>
      <c r="D19" s="49" t="s">
        <v>31</v>
      </c>
      <c r="E19" s="48" t="s">
        <v>30</v>
      </c>
      <c r="F19" s="79">
        <v>12.7</v>
      </c>
      <c r="G19" s="84">
        <v>13.072155465020606</v>
      </c>
      <c r="H19" s="51">
        <f t="shared" si="1"/>
        <v>0.36417440803436746</v>
      </c>
      <c r="I19" s="48"/>
      <c r="J19" s="52">
        <f t="shared" si="0"/>
        <v>-2.8469326731650804</v>
      </c>
      <c r="K19" s="71">
        <f t="shared" si="2"/>
        <v>-1.0219154800836132</v>
      </c>
      <c r="L19" s="35"/>
    </row>
    <row r="20" spans="1:12" x14ac:dyDescent="0.3">
      <c r="A20" s="17" t="s">
        <v>28</v>
      </c>
      <c r="B20" s="65" t="s">
        <v>20</v>
      </c>
      <c r="C20" s="19">
        <v>10</v>
      </c>
      <c r="D20" s="19" t="s">
        <v>21</v>
      </c>
      <c r="E20" s="18" t="s">
        <v>22</v>
      </c>
      <c r="F20" s="46">
        <v>6.54</v>
      </c>
      <c r="G20" s="46">
        <v>6.5395509626942232</v>
      </c>
      <c r="H20" s="33">
        <f t="shared" ref="H20:H22" si="3">G20*0.075</f>
        <v>0.49046632220206671</v>
      </c>
      <c r="I20" s="18"/>
      <c r="J20" s="37">
        <f t="shared" si="0"/>
        <v>6.8664853036306227E-3</v>
      </c>
      <c r="K20" s="71">
        <f>(F20-G20)/(G20*0.075)</f>
        <v>9.155313738174165E-4</v>
      </c>
      <c r="L20" s="35"/>
    </row>
    <row r="21" spans="1:12" x14ac:dyDescent="0.3">
      <c r="A21" s="17" t="s">
        <v>27</v>
      </c>
      <c r="B21" s="65" t="s">
        <v>20</v>
      </c>
      <c r="C21" s="19">
        <v>11</v>
      </c>
      <c r="D21" s="19" t="s">
        <v>21</v>
      </c>
      <c r="E21" s="18" t="s">
        <v>22</v>
      </c>
      <c r="F21" s="77">
        <v>15.2</v>
      </c>
      <c r="G21" s="77">
        <v>15.206699785606858</v>
      </c>
      <c r="H21" s="33">
        <f t="shared" si="3"/>
        <v>1.1405024839205142</v>
      </c>
      <c r="I21" s="53"/>
      <c r="J21" s="37">
        <f t="shared" si="0"/>
        <v>-4.4058117154389127E-2</v>
      </c>
      <c r="K21" s="71">
        <f t="shared" ref="K21:K22" si="4">(F21-G21)/(G21*0.075)</f>
        <v>-5.8744156205852178E-3</v>
      </c>
      <c r="L21" s="35"/>
    </row>
    <row r="22" spans="1:12" x14ac:dyDescent="0.3">
      <c r="A22" s="17" t="s">
        <v>26</v>
      </c>
      <c r="B22" s="65" t="s">
        <v>20</v>
      </c>
      <c r="C22" s="19">
        <v>12</v>
      </c>
      <c r="D22" s="19" t="s">
        <v>21</v>
      </c>
      <c r="E22" s="18" t="s">
        <v>22</v>
      </c>
      <c r="F22" s="77">
        <v>21.9</v>
      </c>
      <c r="G22" s="77">
        <v>21.161154603717371</v>
      </c>
      <c r="H22" s="33">
        <f t="shared" si="3"/>
        <v>1.5870865952788027</v>
      </c>
      <c r="I22" s="53"/>
      <c r="J22" s="37">
        <f t="shared" si="0"/>
        <v>3.4915174059209173</v>
      </c>
      <c r="K22" s="71">
        <f t="shared" si="4"/>
        <v>0.46553565412278902</v>
      </c>
    </row>
    <row r="23" spans="1:12" x14ac:dyDescent="0.3">
      <c r="A23" s="17" t="s">
        <v>45</v>
      </c>
      <c r="B23" s="65" t="s">
        <v>20</v>
      </c>
      <c r="C23" s="19">
        <v>13</v>
      </c>
      <c r="D23" s="19" t="s">
        <v>21</v>
      </c>
      <c r="E23" s="18" t="s">
        <v>22</v>
      </c>
      <c r="F23" s="46">
        <v>0</v>
      </c>
      <c r="G23" s="82">
        <v>0</v>
      </c>
      <c r="H23" s="33"/>
      <c r="I23" s="53"/>
      <c r="J23" s="37"/>
      <c r="K23" s="71"/>
    </row>
    <row r="24" spans="1:12" x14ac:dyDescent="0.3">
      <c r="A24" s="17" t="s">
        <v>46</v>
      </c>
      <c r="B24" s="65" t="s">
        <v>20</v>
      </c>
      <c r="C24" s="19">
        <v>14</v>
      </c>
      <c r="D24" s="19" t="s">
        <v>21</v>
      </c>
      <c r="E24" s="18" t="s">
        <v>22</v>
      </c>
      <c r="F24" s="46">
        <v>0</v>
      </c>
      <c r="G24" s="82">
        <v>0</v>
      </c>
      <c r="H24" s="33"/>
      <c r="I24" s="53"/>
      <c r="J24" s="37"/>
      <c r="K24" s="71"/>
    </row>
    <row r="25" spans="1:12" x14ac:dyDescent="0.3">
      <c r="A25" s="17" t="s">
        <v>25</v>
      </c>
      <c r="B25" s="65" t="s">
        <v>20</v>
      </c>
      <c r="C25" s="19">
        <v>20</v>
      </c>
      <c r="D25" s="19" t="s">
        <v>21</v>
      </c>
      <c r="E25" s="18" t="s">
        <v>22</v>
      </c>
      <c r="F25" s="77">
        <v>82.1</v>
      </c>
      <c r="G25" s="82">
        <v>81.626819429917617</v>
      </c>
      <c r="H25" s="33">
        <f>G25*0.05</f>
        <v>4.081340971495881</v>
      </c>
      <c r="I25" s="53"/>
      <c r="J25" s="37">
        <f t="shared" si="0"/>
        <v>0.57968762397833706</v>
      </c>
      <c r="K25" s="71">
        <f>(F25-G25)/(G25*0.05)</f>
        <v>0.11593752479566741</v>
      </c>
    </row>
    <row r="26" spans="1:12" x14ac:dyDescent="0.3">
      <c r="A26" s="17" t="s">
        <v>24</v>
      </c>
      <c r="B26" s="65" t="s">
        <v>20</v>
      </c>
      <c r="C26" s="19">
        <v>21</v>
      </c>
      <c r="D26" s="19" t="s">
        <v>21</v>
      </c>
      <c r="E26" s="18" t="s">
        <v>22</v>
      </c>
      <c r="F26" s="77">
        <v>136</v>
      </c>
      <c r="G26" s="82">
        <v>135.3815656388916</v>
      </c>
      <c r="H26" s="33">
        <f t="shared" ref="H26:H27" si="5">G26*0.05</f>
        <v>6.7690782819445801</v>
      </c>
      <c r="I26" s="53"/>
      <c r="J26" s="37">
        <f t="shared" si="0"/>
        <v>0.4568083979453838</v>
      </c>
      <c r="K26" s="71">
        <f t="shared" ref="K26:K27" si="6">(F26-G26)/(G26*0.05)</f>
        <v>9.1361679589076761E-2</v>
      </c>
    </row>
    <row r="27" spans="1:12" x14ac:dyDescent="0.3">
      <c r="A27" s="17" t="s">
        <v>23</v>
      </c>
      <c r="B27" s="65" t="s">
        <v>20</v>
      </c>
      <c r="C27" s="19">
        <v>22</v>
      </c>
      <c r="D27" s="19" t="s">
        <v>21</v>
      </c>
      <c r="E27" s="18" t="s">
        <v>22</v>
      </c>
      <c r="F27" s="77">
        <v>187</v>
      </c>
      <c r="G27" s="82">
        <v>181.31080966402476</v>
      </c>
      <c r="H27" s="33">
        <f t="shared" si="5"/>
        <v>9.0655404832012376</v>
      </c>
      <c r="I27" s="53"/>
      <c r="J27" s="37">
        <f t="shared" si="0"/>
        <v>3.1378108930832682</v>
      </c>
      <c r="K27" s="71">
        <f t="shared" si="6"/>
        <v>0.62756217861665375</v>
      </c>
    </row>
    <row r="28" spans="1:12" x14ac:dyDescent="0.3">
      <c r="A28" s="17" t="s">
        <v>47</v>
      </c>
      <c r="B28" s="65" t="s">
        <v>20</v>
      </c>
      <c r="C28" s="19">
        <v>23</v>
      </c>
      <c r="D28" s="19" t="s">
        <v>21</v>
      </c>
      <c r="E28" s="18" t="s">
        <v>22</v>
      </c>
      <c r="F28" s="46">
        <v>0.2</v>
      </c>
      <c r="G28" s="82">
        <v>0</v>
      </c>
      <c r="H28" s="33"/>
      <c r="I28" s="53"/>
      <c r="J28" s="37"/>
      <c r="K28" s="71"/>
    </row>
    <row r="29" spans="1:12" ht="15" thickBot="1" x14ac:dyDescent="0.35">
      <c r="A29" s="72" t="s">
        <v>48</v>
      </c>
      <c r="B29" s="73" t="s">
        <v>20</v>
      </c>
      <c r="C29" s="70">
        <v>24</v>
      </c>
      <c r="D29" s="70" t="s">
        <v>21</v>
      </c>
      <c r="E29" s="74" t="s">
        <v>22</v>
      </c>
      <c r="F29" s="63">
        <v>0.3</v>
      </c>
      <c r="G29" s="83">
        <v>0</v>
      </c>
      <c r="H29" s="61"/>
      <c r="I29" s="62"/>
      <c r="J29" s="75"/>
      <c r="K29" s="76"/>
    </row>
  </sheetData>
  <sheetProtection algorithmName="SHA-512" hashValue="1hxoTsE4pQSFi+bOzhg255IHxkMDf3e/MiosajotC+vfUYd36kL0kUhjAQ63sVLvAgVZwtIuGK1d4D+McRbOnA==" saltValue="zqNCZP56x8vtz62Hg4JjYQ==" spinCount="100000" sheet="1" objects="1" scenarios="1" selectLockedCells="1" selectUnlockedCells="1"/>
  <mergeCells count="2">
    <mergeCell ref="A2:K2"/>
    <mergeCell ref="A8:K8"/>
  </mergeCells>
  <conditionalFormatting sqref="K14:K19">
    <cfRule type="cellIs" dxfId="17" priority="4" stopIfTrue="1" operator="between">
      <formula>-2</formula>
      <formula>2</formula>
    </cfRule>
    <cfRule type="cellIs" dxfId="16" priority="5" stopIfTrue="1" operator="between">
      <formula>-3</formula>
      <formula>3</formula>
    </cfRule>
    <cfRule type="cellIs" dxfId="15" priority="6" operator="notBetween">
      <formula>-3</formula>
      <formula>3</formula>
    </cfRule>
  </conditionalFormatting>
  <conditionalFormatting sqref="K20:K29">
    <cfRule type="cellIs" dxfId="14" priority="1" stopIfTrue="1" operator="between">
      <formula>-2</formula>
      <formula>2</formula>
    </cfRule>
    <cfRule type="cellIs" dxfId="13" priority="2" stopIfTrue="1" operator="between">
      <formula>-3</formula>
      <formula>3</formula>
    </cfRule>
    <cfRule type="cellIs" dxfId="12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L31"/>
  <sheetViews>
    <sheetView topLeftCell="A2" zoomScale="80" zoomScaleNormal="80" zoomScalePageLayoutView="85" workbookViewId="0">
      <selection activeCell="H3" sqref="H3"/>
    </sheetView>
  </sheetViews>
  <sheetFormatPr defaultColWidth="9.109375" defaultRowHeight="14.4" x14ac:dyDescent="0.3"/>
  <cols>
    <col min="1" max="1" width="28" style="9" bestFit="1" customWidth="1"/>
    <col min="2" max="2" width="11.5546875" style="2" customWidth="1"/>
    <col min="3" max="3" width="4.6640625" style="2" customWidth="1"/>
    <col min="4" max="4" width="23.5546875" style="9" bestFit="1" customWidth="1"/>
    <col min="5" max="5" width="16.44140625" style="9" customWidth="1"/>
    <col min="6" max="6" width="17" style="41" customWidth="1"/>
    <col min="7" max="7" width="14.88671875" style="34" bestFit="1" customWidth="1"/>
    <col min="8" max="8" width="8" style="9" customWidth="1"/>
    <col min="9" max="9" width="9.5546875" style="9" customWidth="1"/>
    <col min="10" max="10" width="13.33203125" style="9" customWidth="1"/>
    <col min="11" max="11" width="10.5546875" style="36" bestFit="1" customWidth="1"/>
    <col min="12" max="16384" width="9.109375" style="9"/>
  </cols>
  <sheetData>
    <row r="1" spans="1:12" s="3" customFormat="1" ht="15" hidden="1" thickBot="1" x14ac:dyDescent="0.35">
      <c r="B1" s="1"/>
      <c r="C1" s="1"/>
      <c r="D1" s="4"/>
      <c r="F1" s="38"/>
      <c r="G1" s="54"/>
      <c r="K1" s="1"/>
    </row>
    <row r="2" spans="1:12" ht="18.600000000000001" thickTop="1" x14ac:dyDescent="0.35">
      <c r="A2" s="95" t="s">
        <v>10</v>
      </c>
      <c r="B2" s="96"/>
      <c r="C2" s="96"/>
      <c r="D2" s="96"/>
      <c r="E2" s="96"/>
      <c r="F2" s="96"/>
      <c r="G2" s="96"/>
      <c r="H2" s="96"/>
      <c r="I2" s="96"/>
      <c r="J2" s="96"/>
      <c r="K2" s="97"/>
    </row>
    <row r="3" spans="1:12" s="13" customFormat="1" ht="13.8" x14ac:dyDescent="0.3">
      <c r="A3" s="10"/>
      <c r="B3" s="11"/>
      <c r="C3" s="11"/>
      <c r="D3" s="67">
        <v>44160</v>
      </c>
      <c r="E3" s="11"/>
      <c r="F3" s="39"/>
      <c r="G3" s="55"/>
      <c r="H3" s="39" t="s">
        <v>61</v>
      </c>
      <c r="I3" s="11"/>
      <c r="J3" s="11"/>
      <c r="K3" s="12" t="s">
        <v>42</v>
      </c>
    </row>
    <row r="4" spans="1:12" s="13" customFormat="1" thickBot="1" x14ac:dyDescent="0.35">
      <c r="A4" s="14"/>
      <c r="B4" s="15"/>
      <c r="C4" s="15"/>
      <c r="D4" s="15"/>
      <c r="E4" s="15"/>
      <c r="F4" s="40"/>
      <c r="G4" s="56"/>
      <c r="H4" s="15"/>
      <c r="I4" s="15"/>
      <c r="J4" s="15"/>
      <c r="K4" s="16"/>
    </row>
    <row r="5" spans="1:12" ht="15.6" thickTop="1" thickBot="1" x14ac:dyDescent="0.35">
      <c r="K5" s="9"/>
    </row>
    <row r="6" spans="1:12" ht="15.6" thickTop="1" thickBot="1" x14ac:dyDescent="0.35">
      <c r="A6" s="5" t="s">
        <v>5</v>
      </c>
      <c r="B6" s="68">
        <v>904</v>
      </c>
      <c r="C6" s="8"/>
      <c r="D6" s="6"/>
      <c r="E6" s="6"/>
      <c r="F6" s="69"/>
      <c r="G6" s="57"/>
      <c r="H6" s="6"/>
      <c r="I6" s="6"/>
      <c r="J6" s="6"/>
      <c r="K6" s="7"/>
    </row>
    <row r="7" spans="1:12" ht="15.6" thickTop="1" thickBot="1" x14ac:dyDescent="0.35">
      <c r="A7" s="22"/>
      <c r="B7" s="23"/>
      <c r="C7" s="24"/>
      <c r="D7" s="22"/>
      <c r="E7" s="22"/>
      <c r="F7" s="42"/>
      <c r="G7" s="58"/>
      <c r="H7" s="22"/>
      <c r="I7" s="22"/>
      <c r="J7" s="22"/>
      <c r="K7" s="22"/>
    </row>
    <row r="8" spans="1:12" ht="15.6" thickTop="1" thickBot="1" x14ac:dyDescent="0.35">
      <c r="A8" s="98" t="s">
        <v>44</v>
      </c>
      <c r="B8" s="99"/>
      <c r="C8" s="99"/>
      <c r="D8" s="99"/>
      <c r="E8" s="99"/>
      <c r="F8" s="99"/>
      <c r="G8" s="99"/>
      <c r="H8" s="99"/>
      <c r="I8" s="99"/>
      <c r="J8" s="99"/>
      <c r="K8" s="100"/>
    </row>
    <row r="9" spans="1:12" ht="15" thickTop="1" x14ac:dyDescent="0.3">
      <c r="A9" s="3"/>
      <c r="K9" s="9"/>
    </row>
    <row r="10" spans="1:12" ht="15" thickBot="1" x14ac:dyDescent="0.35">
      <c r="K10" s="9"/>
    </row>
    <row r="11" spans="1:12" s="31" customFormat="1" ht="63" customHeight="1" thickBot="1" x14ac:dyDescent="0.35">
      <c r="A11" s="26" t="s">
        <v>0</v>
      </c>
      <c r="B11" s="64" t="s">
        <v>8</v>
      </c>
      <c r="C11" s="27" t="s">
        <v>1</v>
      </c>
      <c r="D11" s="27" t="s">
        <v>2</v>
      </c>
      <c r="E11" s="27" t="s">
        <v>3</v>
      </c>
      <c r="F11" s="43" t="s">
        <v>9</v>
      </c>
      <c r="G11" s="59" t="s">
        <v>41</v>
      </c>
      <c r="H11" s="28" t="s">
        <v>6</v>
      </c>
      <c r="I11" s="29" t="s">
        <v>7</v>
      </c>
      <c r="J11" s="32" t="s">
        <v>43</v>
      </c>
      <c r="K11" s="30" t="s">
        <v>4</v>
      </c>
    </row>
    <row r="12" spans="1:12" x14ac:dyDescent="0.3">
      <c r="A12" s="17"/>
      <c r="B12" s="65"/>
      <c r="C12" s="19"/>
      <c r="D12" s="19"/>
      <c r="E12" s="20"/>
      <c r="F12" s="44"/>
      <c r="G12" s="60"/>
      <c r="H12" s="18"/>
      <c r="I12" s="20"/>
      <c r="J12" s="18"/>
      <c r="K12" s="21"/>
    </row>
    <row r="13" spans="1:12" x14ac:dyDescent="0.3">
      <c r="A13" s="17"/>
      <c r="B13" s="65"/>
      <c r="C13" s="19"/>
      <c r="D13" s="19"/>
      <c r="E13" s="18"/>
      <c r="F13" s="45"/>
      <c r="G13" s="33"/>
      <c r="H13" s="18"/>
      <c r="I13" s="18"/>
      <c r="J13" s="18"/>
      <c r="K13" s="25"/>
    </row>
    <row r="14" spans="1:12" x14ac:dyDescent="0.3">
      <c r="A14" s="47" t="s">
        <v>17</v>
      </c>
      <c r="B14" s="66" t="s">
        <v>12</v>
      </c>
      <c r="C14" s="49">
        <v>1</v>
      </c>
      <c r="D14" s="49" t="s">
        <v>39</v>
      </c>
      <c r="E14" s="48" t="s">
        <v>40</v>
      </c>
      <c r="F14" s="79">
        <v>99.6</v>
      </c>
      <c r="G14" s="84">
        <v>102.84971321112995</v>
      </c>
      <c r="H14" s="51">
        <f>G14*0.04</f>
        <v>4.1139885284451978</v>
      </c>
      <c r="I14" s="48"/>
      <c r="J14" s="52">
        <f>((F14-G14)/G14)*100</f>
        <v>-3.1596716312265691</v>
      </c>
      <c r="K14" s="71">
        <f>(F14-G14)/(G14*0.04)</f>
        <v>-0.78991790780664228</v>
      </c>
      <c r="L14" s="35"/>
    </row>
    <row r="15" spans="1:12" x14ac:dyDescent="0.3">
      <c r="A15" s="47" t="s">
        <v>13</v>
      </c>
      <c r="B15" s="66" t="s">
        <v>36</v>
      </c>
      <c r="C15" s="49">
        <v>2</v>
      </c>
      <c r="D15" s="49" t="s">
        <v>37</v>
      </c>
      <c r="E15" s="48" t="s">
        <v>38</v>
      </c>
      <c r="F15" s="79">
        <v>121.1</v>
      </c>
      <c r="G15" s="84">
        <v>120.28583333333334</v>
      </c>
      <c r="H15" s="51">
        <f>1</f>
        <v>1</v>
      </c>
      <c r="I15" s="48"/>
      <c r="J15" s="85">
        <f>F15-G15</f>
        <v>0.81416666666665094</v>
      </c>
      <c r="K15" s="71">
        <f>(F15-G15)/1</f>
        <v>0.81416666666665094</v>
      </c>
      <c r="L15" s="34"/>
    </row>
    <row r="16" spans="1:12" x14ac:dyDescent="0.3">
      <c r="A16" s="47" t="s">
        <v>11</v>
      </c>
      <c r="B16" s="66" t="s">
        <v>12</v>
      </c>
      <c r="C16" s="49">
        <v>3</v>
      </c>
      <c r="D16" s="49" t="s">
        <v>35</v>
      </c>
      <c r="E16" s="48" t="s">
        <v>30</v>
      </c>
      <c r="F16" s="50">
        <v>6.38</v>
      </c>
      <c r="G16" s="51">
        <v>6.140133995006126</v>
      </c>
      <c r="H16" s="51">
        <f>((12.5-0.53*G16)/200)*G16</f>
        <v>0.28385007417481367</v>
      </c>
      <c r="I16" s="48"/>
      <c r="J16" s="52">
        <f t="shared" ref="J16:J29" si="0">((F16-G16)/G16)*100</f>
        <v>3.9065272059039908</v>
      </c>
      <c r="K16" s="71">
        <f>(F16-G16)/((12.5-0.53*G16)/2/100*G16)</f>
        <v>0.84504471485939625</v>
      </c>
      <c r="L16" s="35"/>
    </row>
    <row r="17" spans="1:12" x14ac:dyDescent="0.3">
      <c r="A17" s="47" t="s">
        <v>19</v>
      </c>
      <c r="B17" s="66" t="s">
        <v>12</v>
      </c>
      <c r="C17" s="49">
        <v>4</v>
      </c>
      <c r="D17" s="49" t="s">
        <v>34</v>
      </c>
      <c r="E17" s="48" t="s">
        <v>30</v>
      </c>
      <c r="F17" s="50">
        <v>6.11</v>
      </c>
      <c r="G17" s="51">
        <v>6.1684616792763833</v>
      </c>
      <c r="H17" s="51">
        <f t="shared" ref="H17:H21" si="1">((12.5-0.53*G17)/200)*G17</f>
        <v>0.28469656830971568</v>
      </c>
      <c r="I17" s="48"/>
      <c r="J17" s="52">
        <f t="shared" si="0"/>
        <v>-0.94775135708131863</v>
      </c>
      <c r="K17" s="71">
        <f t="shared" ref="K17:K21" si="2">(F17-G17)/((12.5-0.53*G17)/2/100*G17)</f>
        <v>-0.20534732688728347</v>
      </c>
      <c r="L17" s="35"/>
    </row>
    <row r="18" spans="1:12" x14ac:dyDescent="0.3">
      <c r="A18" s="47" t="s">
        <v>16</v>
      </c>
      <c r="B18" s="66" t="s">
        <v>12</v>
      </c>
      <c r="C18" s="49">
        <v>5</v>
      </c>
      <c r="D18" s="49" t="s">
        <v>33</v>
      </c>
      <c r="E18" s="48" t="s">
        <v>30</v>
      </c>
      <c r="F18" s="50">
        <v>6.13</v>
      </c>
      <c r="G18" s="51">
        <v>6.029310615427069</v>
      </c>
      <c r="H18" s="51">
        <f t="shared" si="1"/>
        <v>0.28049755924634273</v>
      </c>
      <c r="I18" s="48"/>
      <c r="J18" s="52">
        <f t="shared" si="0"/>
        <v>1.6699982965763793</v>
      </c>
      <c r="K18" s="71">
        <f t="shared" si="2"/>
        <v>0.35896706140142182</v>
      </c>
      <c r="L18" s="35"/>
    </row>
    <row r="19" spans="1:12" x14ac:dyDescent="0.3">
      <c r="A19" s="47" t="s">
        <v>18</v>
      </c>
      <c r="B19" s="66" t="s">
        <v>12</v>
      </c>
      <c r="C19" s="49">
        <v>6</v>
      </c>
      <c r="D19" s="49" t="s">
        <v>32</v>
      </c>
      <c r="E19" s="48" t="s">
        <v>30</v>
      </c>
      <c r="F19" s="79">
        <v>13.2</v>
      </c>
      <c r="G19" s="84">
        <v>13.371353727951361</v>
      </c>
      <c r="H19" s="51">
        <f t="shared" si="1"/>
        <v>0.36190789162426334</v>
      </c>
      <c r="I19" s="48"/>
      <c r="J19" s="52">
        <f t="shared" si="0"/>
        <v>-1.2814987280843895</v>
      </c>
      <c r="K19" s="71">
        <f t="shared" si="2"/>
        <v>-0.47347331162720974</v>
      </c>
      <c r="L19" s="35"/>
    </row>
    <row r="20" spans="1:12" x14ac:dyDescent="0.3">
      <c r="A20" s="47" t="s">
        <v>15</v>
      </c>
      <c r="B20" s="66" t="s">
        <v>12</v>
      </c>
      <c r="C20" s="49">
        <v>7</v>
      </c>
      <c r="D20" s="49" t="s">
        <v>31</v>
      </c>
      <c r="E20" s="48" t="s">
        <v>30</v>
      </c>
      <c r="F20" s="79">
        <v>13.3</v>
      </c>
      <c r="G20" s="84">
        <v>13.386544138408937</v>
      </c>
      <c r="H20" s="51">
        <f t="shared" si="1"/>
        <v>0.36178016413119629</v>
      </c>
      <c r="I20" s="48"/>
      <c r="J20" s="52">
        <f t="shared" si="0"/>
        <v>-0.64650097526382233</v>
      </c>
      <c r="K20" s="71">
        <f t="shared" si="2"/>
        <v>-0.23921747787573941</v>
      </c>
      <c r="L20" s="35"/>
    </row>
    <row r="21" spans="1:12" x14ac:dyDescent="0.3">
      <c r="A21" s="47" t="s">
        <v>14</v>
      </c>
      <c r="B21" s="66" t="s">
        <v>12</v>
      </c>
      <c r="C21" s="49">
        <v>8</v>
      </c>
      <c r="D21" s="49" t="s">
        <v>29</v>
      </c>
      <c r="E21" s="48" t="s">
        <v>30</v>
      </c>
      <c r="F21" s="79">
        <v>13.2</v>
      </c>
      <c r="G21" s="84">
        <v>13.037110541722663</v>
      </c>
      <c r="H21" s="51">
        <f t="shared" si="1"/>
        <v>0.36440884297336146</v>
      </c>
      <c r="I21" s="48"/>
      <c r="J21" s="52">
        <f t="shared" si="0"/>
        <v>1.2494291411892291</v>
      </c>
      <c r="K21" s="71">
        <f t="shared" si="2"/>
        <v>0.44699644758413082</v>
      </c>
      <c r="L21" s="35"/>
    </row>
    <row r="22" spans="1:12" x14ac:dyDescent="0.3">
      <c r="A22" s="17" t="s">
        <v>28</v>
      </c>
      <c r="B22" s="65" t="s">
        <v>20</v>
      </c>
      <c r="C22" s="19">
        <v>10</v>
      </c>
      <c r="D22" s="19" t="s">
        <v>21</v>
      </c>
      <c r="E22" s="18" t="s">
        <v>22</v>
      </c>
      <c r="F22" s="46">
        <v>6.01</v>
      </c>
      <c r="G22" s="46">
        <v>6.5243072541564748</v>
      </c>
      <c r="H22" s="33">
        <f t="shared" ref="H22:H29" si="3">G22*0.075</f>
        <v>0.4893230440617356</v>
      </c>
      <c r="I22" s="18"/>
      <c r="J22" s="37">
        <f t="shared" si="0"/>
        <v>-7.8829404275652815</v>
      </c>
      <c r="K22" s="71">
        <f>(F22-G22)/(G22*0.075)</f>
        <v>-1.0510587236753708</v>
      </c>
      <c r="L22" s="35"/>
    </row>
    <row r="23" spans="1:12" x14ac:dyDescent="0.3">
      <c r="A23" s="17" t="s">
        <v>27</v>
      </c>
      <c r="B23" s="65" t="s">
        <v>20</v>
      </c>
      <c r="C23" s="19">
        <v>11</v>
      </c>
      <c r="D23" s="19" t="s">
        <v>21</v>
      </c>
      <c r="E23" s="18" t="s">
        <v>22</v>
      </c>
      <c r="F23" s="77">
        <v>15.52</v>
      </c>
      <c r="G23" s="77">
        <v>15.373307054174264</v>
      </c>
      <c r="H23" s="33">
        <f t="shared" si="3"/>
        <v>1.1529980290630697</v>
      </c>
      <c r="I23" s="53"/>
      <c r="J23" s="37">
        <f t="shared" si="0"/>
        <v>0.95420552850991636</v>
      </c>
      <c r="K23" s="71">
        <f t="shared" ref="K23:K24" si="4">(F23-G23)/(G23*0.075)</f>
        <v>0.12722740380132219</v>
      </c>
      <c r="L23" s="35"/>
    </row>
    <row r="24" spans="1:12" x14ac:dyDescent="0.3">
      <c r="A24" s="17" t="s">
        <v>26</v>
      </c>
      <c r="B24" s="65" t="s">
        <v>20</v>
      </c>
      <c r="C24" s="19">
        <v>12</v>
      </c>
      <c r="D24" s="19" t="s">
        <v>21</v>
      </c>
      <c r="E24" s="18" t="s">
        <v>22</v>
      </c>
      <c r="F24" s="77">
        <v>23.49</v>
      </c>
      <c r="G24" s="77">
        <v>21.056396412609857</v>
      </c>
      <c r="H24" s="33">
        <f t="shared" si="3"/>
        <v>1.5792297309457393</v>
      </c>
      <c r="I24" s="53"/>
      <c r="J24" s="37">
        <f t="shared" si="0"/>
        <v>11.557550208034414</v>
      </c>
      <c r="K24" s="71">
        <f t="shared" si="4"/>
        <v>1.5410066944045886</v>
      </c>
    </row>
    <row r="25" spans="1:12" x14ac:dyDescent="0.3">
      <c r="A25" s="17" t="s">
        <v>45</v>
      </c>
      <c r="B25" s="65" t="s">
        <v>20</v>
      </c>
      <c r="C25" s="19">
        <v>13</v>
      </c>
      <c r="D25" s="19" t="s">
        <v>21</v>
      </c>
      <c r="E25" s="18" t="s">
        <v>22</v>
      </c>
      <c r="F25" s="46">
        <v>0.81</v>
      </c>
      <c r="G25" s="82">
        <v>0</v>
      </c>
      <c r="H25" s="33"/>
      <c r="I25" s="53"/>
      <c r="J25" s="37"/>
      <c r="K25" s="71"/>
    </row>
    <row r="26" spans="1:12" x14ac:dyDescent="0.3">
      <c r="A26" s="17" t="s">
        <v>46</v>
      </c>
      <c r="B26" s="65" t="s">
        <v>20</v>
      </c>
      <c r="C26" s="19">
        <v>14</v>
      </c>
      <c r="D26" s="19" t="s">
        <v>21</v>
      </c>
      <c r="E26" s="18" t="s">
        <v>22</v>
      </c>
      <c r="F26" s="46" t="s">
        <v>58</v>
      </c>
      <c r="G26" s="82">
        <v>0</v>
      </c>
      <c r="H26" s="33"/>
      <c r="I26" s="53"/>
      <c r="J26" s="37"/>
      <c r="K26" s="71"/>
    </row>
    <row r="27" spans="1:12" x14ac:dyDescent="0.3">
      <c r="A27" s="17" t="s">
        <v>25</v>
      </c>
      <c r="B27" s="65" t="s">
        <v>20</v>
      </c>
      <c r="C27" s="19">
        <v>20</v>
      </c>
      <c r="D27" s="19" t="s">
        <v>21</v>
      </c>
      <c r="E27" s="18" t="s">
        <v>22</v>
      </c>
      <c r="F27" s="77">
        <v>90.89</v>
      </c>
      <c r="G27" s="82">
        <v>88.518638798129786</v>
      </c>
      <c r="H27" s="33">
        <f t="shared" si="3"/>
        <v>6.6388979098597334</v>
      </c>
      <c r="I27" s="53"/>
      <c r="J27" s="37">
        <f t="shared" si="0"/>
        <v>2.6789399770122957</v>
      </c>
      <c r="K27" s="71">
        <f>(F27-G27)/(G27*0.05)</f>
        <v>0.53578799540245903</v>
      </c>
    </row>
    <row r="28" spans="1:12" x14ac:dyDescent="0.3">
      <c r="A28" s="17" t="s">
        <v>24</v>
      </c>
      <c r="B28" s="65" t="s">
        <v>20</v>
      </c>
      <c r="C28" s="19">
        <v>21</v>
      </c>
      <c r="D28" s="19" t="s">
        <v>21</v>
      </c>
      <c r="E28" s="18" t="s">
        <v>22</v>
      </c>
      <c r="F28" s="77">
        <v>114.19</v>
      </c>
      <c r="G28" s="82">
        <v>115.0036984668552</v>
      </c>
      <c r="H28" s="33">
        <f t="shared" si="3"/>
        <v>8.6252773850141402</v>
      </c>
      <c r="I28" s="53"/>
      <c r="J28" s="37">
        <f t="shared" si="0"/>
        <v>-0.70754112928786672</v>
      </c>
      <c r="K28" s="71">
        <f t="shared" ref="K28:K29" si="5">(F28-G28)/(G28*0.05)</f>
        <v>-0.14150822585757333</v>
      </c>
    </row>
    <row r="29" spans="1:12" x14ac:dyDescent="0.3">
      <c r="A29" s="17" t="s">
        <v>23</v>
      </c>
      <c r="B29" s="65" t="s">
        <v>20</v>
      </c>
      <c r="C29" s="19">
        <v>22</v>
      </c>
      <c r="D29" s="19" t="s">
        <v>21</v>
      </c>
      <c r="E29" s="18" t="s">
        <v>22</v>
      </c>
      <c r="F29" s="77">
        <v>203.25</v>
      </c>
      <c r="G29" s="82">
        <v>203.20095087976105</v>
      </c>
      <c r="H29" s="33">
        <f t="shared" si="3"/>
        <v>15.240071315982078</v>
      </c>
      <c r="I29" s="53"/>
      <c r="J29" s="37">
        <f t="shared" si="0"/>
        <v>2.4138233618784279E-2</v>
      </c>
      <c r="K29" s="71">
        <f t="shared" si="5"/>
        <v>4.8276467237568553E-3</v>
      </c>
    </row>
    <row r="30" spans="1:12" x14ac:dyDescent="0.3">
      <c r="A30" s="17" t="s">
        <v>47</v>
      </c>
      <c r="B30" s="65" t="s">
        <v>20</v>
      </c>
      <c r="C30" s="19">
        <v>23</v>
      </c>
      <c r="D30" s="19" t="s">
        <v>21</v>
      </c>
      <c r="E30" s="18" t="s">
        <v>22</v>
      </c>
      <c r="F30" s="46">
        <v>0.67</v>
      </c>
      <c r="G30" s="82">
        <v>0</v>
      </c>
      <c r="H30" s="33"/>
      <c r="I30" s="53"/>
      <c r="J30" s="37"/>
      <c r="K30" s="71"/>
    </row>
    <row r="31" spans="1:12" ht="15" thickBot="1" x14ac:dyDescent="0.35">
      <c r="A31" s="72" t="s">
        <v>48</v>
      </c>
      <c r="B31" s="73" t="s">
        <v>20</v>
      </c>
      <c r="C31" s="70">
        <v>24</v>
      </c>
      <c r="D31" s="70" t="s">
        <v>21</v>
      </c>
      <c r="E31" s="74" t="s">
        <v>22</v>
      </c>
      <c r="F31" s="63" t="s">
        <v>59</v>
      </c>
      <c r="G31" s="83">
        <v>0</v>
      </c>
      <c r="H31" s="61"/>
      <c r="I31" s="62"/>
      <c r="J31" s="75"/>
      <c r="K31" s="76"/>
    </row>
  </sheetData>
  <sheetProtection algorithmName="SHA-512" hashValue="lG0vFT1fzEUt1QBoxiVJijisXTvPLXHnm+9OcDqTg5bSAfKlV6vsa1C55mT8L8DRKNl5nJO1m1RYa9Ihyprd2g==" saltValue="PdCWW3NiblLlqrab+0ZlVw==" spinCount="100000" sheet="1" objects="1" scenarios="1" selectLockedCells="1" selectUnlockedCells="1"/>
  <mergeCells count="2">
    <mergeCell ref="A2:K2"/>
    <mergeCell ref="A8:K8"/>
  </mergeCells>
  <conditionalFormatting sqref="K14:K21">
    <cfRule type="cellIs" dxfId="11" priority="4" stopIfTrue="1" operator="between">
      <formula>-2</formula>
      <formula>2</formula>
    </cfRule>
    <cfRule type="cellIs" dxfId="10" priority="5" stopIfTrue="1" operator="between">
      <formula>-3</formula>
      <formula>3</formula>
    </cfRule>
    <cfRule type="cellIs" dxfId="9" priority="6" operator="notBetween">
      <formula>-3</formula>
      <formula>3</formula>
    </cfRule>
  </conditionalFormatting>
  <conditionalFormatting sqref="K22:K31">
    <cfRule type="cellIs" dxfId="8" priority="1" stopIfTrue="1" operator="between">
      <formula>-2</formula>
      <formula>2</formula>
    </cfRule>
    <cfRule type="cellIs" dxfId="7" priority="2" stopIfTrue="1" operator="between">
      <formula>-3</formula>
      <formula>3</formula>
    </cfRule>
    <cfRule type="cellIs" dxfId="6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L27"/>
  <sheetViews>
    <sheetView topLeftCell="A2" zoomScale="80" zoomScaleNormal="80" zoomScalePageLayoutView="85" workbookViewId="0">
      <selection activeCell="H3" sqref="H3"/>
    </sheetView>
  </sheetViews>
  <sheetFormatPr defaultColWidth="9.109375" defaultRowHeight="14.4" x14ac:dyDescent="0.3"/>
  <cols>
    <col min="1" max="1" width="28" style="9" bestFit="1" customWidth="1"/>
    <col min="2" max="2" width="11.5546875" style="2" customWidth="1"/>
    <col min="3" max="3" width="4.6640625" style="2" customWidth="1"/>
    <col min="4" max="4" width="23.5546875" style="9" bestFit="1" customWidth="1"/>
    <col min="5" max="5" width="16.44140625" style="9" customWidth="1"/>
    <col min="6" max="6" width="17" style="41" customWidth="1"/>
    <col min="7" max="7" width="14.88671875" style="34" bestFit="1" customWidth="1"/>
    <col min="8" max="8" width="8" style="9" customWidth="1"/>
    <col min="9" max="9" width="9.5546875" style="9" customWidth="1"/>
    <col min="10" max="10" width="13.33203125" style="9" customWidth="1"/>
    <col min="11" max="11" width="10.5546875" style="36" bestFit="1" customWidth="1"/>
    <col min="12" max="16384" width="9.109375" style="9"/>
  </cols>
  <sheetData>
    <row r="1" spans="1:12" s="3" customFormat="1" ht="15" hidden="1" thickBot="1" x14ac:dyDescent="0.35">
      <c r="B1" s="1"/>
      <c r="C1" s="1"/>
      <c r="D1" s="4"/>
      <c r="F1" s="38"/>
      <c r="G1" s="54"/>
      <c r="K1" s="1"/>
    </row>
    <row r="2" spans="1:12" ht="18.600000000000001" thickTop="1" x14ac:dyDescent="0.35">
      <c r="A2" s="95" t="s">
        <v>10</v>
      </c>
      <c r="B2" s="96"/>
      <c r="C2" s="96"/>
      <c r="D2" s="96"/>
      <c r="E2" s="96"/>
      <c r="F2" s="96"/>
      <c r="G2" s="96"/>
      <c r="H2" s="96"/>
      <c r="I2" s="96"/>
      <c r="J2" s="96"/>
      <c r="K2" s="97"/>
    </row>
    <row r="3" spans="1:12" s="13" customFormat="1" ht="13.8" x14ac:dyDescent="0.3">
      <c r="A3" s="10"/>
      <c r="B3" s="11"/>
      <c r="C3" s="11"/>
      <c r="D3" s="67">
        <v>44160</v>
      </c>
      <c r="E3" s="11"/>
      <c r="F3" s="39"/>
      <c r="G3" s="55"/>
      <c r="H3" s="39" t="s">
        <v>61</v>
      </c>
      <c r="I3" s="11"/>
      <c r="J3" s="11"/>
      <c r="K3" s="12" t="s">
        <v>42</v>
      </c>
    </row>
    <row r="4" spans="1:12" s="13" customFormat="1" thickBot="1" x14ac:dyDescent="0.35">
      <c r="A4" s="14"/>
      <c r="B4" s="15"/>
      <c r="C4" s="15"/>
      <c r="D4" s="15"/>
      <c r="E4" s="15"/>
      <c r="F4" s="40"/>
      <c r="G4" s="56"/>
      <c r="H4" s="15"/>
      <c r="I4" s="15"/>
      <c r="J4" s="15"/>
      <c r="K4" s="16"/>
    </row>
    <row r="5" spans="1:12" ht="15.6" thickTop="1" thickBot="1" x14ac:dyDescent="0.35">
      <c r="K5" s="9"/>
    </row>
    <row r="6" spans="1:12" ht="15.6" thickTop="1" thickBot="1" x14ac:dyDescent="0.35">
      <c r="A6" s="5" t="s">
        <v>5</v>
      </c>
      <c r="B6" s="68">
        <v>928</v>
      </c>
      <c r="C6" s="8"/>
      <c r="D6" s="6"/>
      <c r="E6" s="6"/>
      <c r="F6" s="69"/>
      <c r="G6" s="57"/>
      <c r="H6" s="6"/>
      <c r="I6" s="6"/>
      <c r="J6" s="6"/>
      <c r="K6" s="7"/>
    </row>
    <row r="7" spans="1:12" ht="15.6" thickTop="1" thickBot="1" x14ac:dyDescent="0.35">
      <c r="A7" s="22"/>
      <c r="B7" s="23"/>
      <c r="C7" s="24"/>
      <c r="D7" s="22"/>
      <c r="E7" s="22"/>
      <c r="F7" s="42"/>
      <c r="G7" s="58"/>
      <c r="H7" s="22"/>
      <c r="I7" s="22"/>
      <c r="J7" s="22"/>
      <c r="K7" s="22"/>
    </row>
    <row r="8" spans="1:12" ht="15.6" thickTop="1" thickBot="1" x14ac:dyDescent="0.35">
      <c r="A8" s="98" t="s">
        <v>44</v>
      </c>
      <c r="B8" s="99"/>
      <c r="C8" s="99"/>
      <c r="D8" s="99"/>
      <c r="E8" s="99"/>
      <c r="F8" s="99"/>
      <c r="G8" s="99"/>
      <c r="H8" s="99"/>
      <c r="I8" s="99"/>
      <c r="J8" s="99"/>
      <c r="K8" s="100"/>
    </row>
    <row r="9" spans="1:12" ht="15" thickTop="1" x14ac:dyDescent="0.3">
      <c r="A9" s="3"/>
      <c r="K9" s="9"/>
    </row>
    <row r="10" spans="1:12" ht="15" thickBot="1" x14ac:dyDescent="0.35">
      <c r="K10" s="9"/>
    </row>
    <row r="11" spans="1:12" s="31" customFormat="1" ht="63" customHeight="1" thickBot="1" x14ac:dyDescent="0.35">
      <c r="A11" s="26" t="s">
        <v>0</v>
      </c>
      <c r="B11" s="64" t="s">
        <v>8</v>
      </c>
      <c r="C11" s="27" t="s">
        <v>1</v>
      </c>
      <c r="D11" s="27" t="s">
        <v>2</v>
      </c>
      <c r="E11" s="27" t="s">
        <v>3</v>
      </c>
      <c r="F11" s="43" t="s">
        <v>9</v>
      </c>
      <c r="G11" s="59" t="s">
        <v>41</v>
      </c>
      <c r="H11" s="28" t="s">
        <v>6</v>
      </c>
      <c r="I11" s="29" t="s">
        <v>7</v>
      </c>
      <c r="J11" s="32" t="s">
        <v>43</v>
      </c>
      <c r="K11" s="30" t="s">
        <v>4</v>
      </c>
    </row>
    <row r="12" spans="1:12" x14ac:dyDescent="0.3">
      <c r="A12" s="17"/>
      <c r="B12" s="65"/>
      <c r="C12" s="19"/>
      <c r="D12" s="19"/>
      <c r="E12" s="20"/>
      <c r="F12" s="44"/>
      <c r="G12" s="60"/>
      <c r="H12" s="18"/>
      <c r="I12" s="20"/>
      <c r="J12" s="18"/>
      <c r="K12" s="21"/>
    </row>
    <row r="13" spans="1:12" x14ac:dyDescent="0.3">
      <c r="A13" s="17"/>
      <c r="B13" s="65"/>
      <c r="C13" s="19"/>
      <c r="D13" s="19"/>
      <c r="E13" s="18"/>
      <c r="F13" s="45"/>
      <c r="G13" s="33"/>
      <c r="H13" s="18"/>
      <c r="I13" s="18"/>
      <c r="J13" s="18"/>
      <c r="K13" s="25"/>
    </row>
    <row r="14" spans="1:12" x14ac:dyDescent="0.3">
      <c r="A14" s="47" t="s">
        <v>17</v>
      </c>
      <c r="B14" s="66" t="s">
        <v>12</v>
      </c>
      <c r="C14" s="49">
        <v>1</v>
      </c>
      <c r="D14" s="49" t="s">
        <v>39</v>
      </c>
      <c r="E14" s="48" t="s">
        <v>40</v>
      </c>
      <c r="F14" s="79">
        <v>85.32</v>
      </c>
      <c r="G14" s="84">
        <v>92.373099852098491</v>
      </c>
      <c r="H14" s="51">
        <f>G14*0.04</f>
        <v>3.6949239940839398</v>
      </c>
      <c r="I14" s="48"/>
      <c r="J14" s="52">
        <f>((F14-G14)/G14)*100</f>
        <v>-7.6354478342628331</v>
      </c>
      <c r="K14" s="71">
        <f>(F14-G14)/(G14*0.04)</f>
        <v>-1.9088619585657081</v>
      </c>
      <c r="L14" s="35"/>
    </row>
    <row r="15" spans="1:12" x14ac:dyDescent="0.3">
      <c r="A15" s="47" t="s">
        <v>13</v>
      </c>
      <c r="B15" s="66" t="s">
        <v>36</v>
      </c>
      <c r="C15" s="49">
        <v>2</v>
      </c>
      <c r="D15" s="49" t="s">
        <v>37</v>
      </c>
      <c r="E15" s="48" t="s">
        <v>38</v>
      </c>
      <c r="F15" s="79">
        <v>120.3</v>
      </c>
      <c r="G15" s="84">
        <v>120.01923076923079</v>
      </c>
      <c r="H15" s="51">
        <f>1</f>
        <v>1</v>
      </c>
      <c r="I15" s="48"/>
      <c r="J15" s="85">
        <f>F15-G15</f>
        <v>0.28076923076920934</v>
      </c>
      <c r="K15" s="71">
        <f>(F15-G15)/1</f>
        <v>0.28076923076920934</v>
      </c>
      <c r="L15" s="34"/>
    </row>
    <row r="16" spans="1:12" x14ac:dyDescent="0.3">
      <c r="A16" s="47" t="s">
        <v>11</v>
      </c>
      <c r="B16" s="66" t="s">
        <v>12</v>
      </c>
      <c r="C16" s="49">
        <v>3</v>
      </c>
      <c r="D16" s="49" t="s">
        <v>35</v>
      </c>
      <c r="E16" s="48" t="s">
        <v>30</v>
      </c>
      <c r="F16" s="50">
        <v>5.88</v>
      </c>
      <c r="G16" s="51">
        <v>6.047610754713598</v>
      </c>
      <c r="H16" s="51">
        <f>((12.5-0.53*G16)/200)*G16</f>
        <v>0.28105564319220178</v>
      </c>
      <c r="I16" s="48"/>
      <c r="J16" s="52">
        <f t="shared" ref="J16:J25" si="0">((F16-G16)/G16)*100</f>
        <v>-2.7715202170205773</v>
      </c>
      <c r="K16" s="71">
        <f>(F16-G16)/((12.5-0.53*G16)/2/100*G16)</f>
        <v>-0.59636146355181474</v>
      </c>
      <c r="L16" s="35"/>
    </row>
    <row r="17" spans="1:12" x14ac:dyDescent="0.3">
      <c r="A17" s="47" t="s">
        <v>18</v>
      </c>
      <c r="B17" s="66" t="s">
        <v>12</v>
      </c>
      <c r="C17" s="49">
        <v>6</v>
      </c>
      <c r="D17" s="49" t="s">
        <v>32</v>
      </c>
      <c r="E17" s="48" t="s">
        <v>30</v>
      </c>
      <c r="F17" s="79">
        <v>12.73</v>
      </c>
      <c r="G17" s="84">
        <v>13.052476410655251</v>
      </c>
      <c r="H17" s="51">
        <f t="shared" ref="H17" si="1">((12.5-0.53*G17)/200)*G17</f>
        <v>0.36430685347156699</v>
      </c>
      <c r="I17" s="48"/>
      <c r="J17" s="52">
        <f t="shared" si="0"/>
        <v>-2.4706147746185545</v>
      </c>
      <c r="K17" s="71">
        <f t="shared" ref="K17" si="2">(F17-G17)/((12.5-0.53*G17)/2/100*G17)</f>
        <v>-0.88517799646725148</v>
      </c>
      <c r="L17" s="35"/>
    </row>
    <row r="18" spans="1:12" x14ac:dyDescent="0.3">
      <c r="A18" s="17" t="s">
        <v>28</v>
      </c>
      <c r="B18" s="65" t="s">
        <v>20</v>
      </c>
      <c r="C18" s="19">
        <v>10</v>
      </c>
      <c r="D18" s="19" t="s">
        <v>21</v>
      </c>
      <c r="E18" s="18" t="s">
        <v>22</v>
      </c>
      <c r="F18" s="46">
        <v>6.4000000000000163</v>
      </c>
      <c r="G18" s="46">
        <v>6.5243072541564748</v>
      </c>
      <c r="H18" s="33">
        <f t="shared" ref="H18:H25" si="3">G18*0.075</f>
        <v>0.4893230440617356</v>
      </c>
      <c r="I18" s="18"/>
      <c r="J18" s="37">
        <f t="shared" si="0"/>
        <v>-1.9052942989045376</v>
      </c>
      <c r="K18" s="71">
        <f>(F18-G18)/(G18*0.075)</f>
        <v>-0.25403923985393834</v>
      </c>
      <c r="L18" s="35"/>
    </row>
    <row r="19" spans="1:12" x14ac:dyDescent="0.3">
      <c r="A19" s="17" t="s">
        <v>27</v>
      </c>
      <c r="B19" s="65" t="s">
        <v>20</v>
      </c>
      <c r="C19" s="19">
        <v>11</v>
      </c>
      <c r="D19" s="19" t="s">
        <v>21</v>
      </c>
      <c r="E19" s="18" t="s">
        <v>22</v>
      </c>
      <c r="F19" s="77">
        <v>15.100000000000001</v>
      </c>
      <c r="G19" s="77">
        <v>15.206699785606858</v>
      </c>
      <c r="H19" s="33">
        <f t="shared" si="3"/>
        <v>1.1405024839205142</v>
      </c>
      <c r="I19" s="53"/>
      <c r="J19" s="37">
        <f t="shared" si="0"/>
        <v>-0.70166299796257003</v>
      </c>
      <c r="K19" s="71">
        <f t="shared" ref="K19:K20" si="4">(F19-G19)/(G19*0.075)</f>
        <v>-9.3555066395009337E-2</v>
      </c>
      <c r="L19" s="35"/>
    </row>
    <row r="20" spans="1:12" x14ac:dyDescent="0.3">
      <c r="A20" s="17" t="s">
        <v>26</v>
      </c>
      <c r="B20" s="65" t="s">
        <v>20</v>
      </c>
      <c r="C20" s="19">
        <v>12</v>
      </c>
      <c r="D20" s="19" t="s">
        <v>21</v>
      </c>
      <c r="E20" s="18" t="s">
        <v>22</v>
      </c>
      <c r="F20" s="77">
        <v>20.699999999999996</v>
      </c>
      <c r="G20" s="77">
        <v>20.996534589119854</v>
      </c>
      <c r="H20" s="33">
        <f t="shared" si="3"/>
        <v>1.5747400941839891</v>
      </c>
      <c r="I20" s="53"/>
      <c r="J20" s="37">
        <f t="shared" si="0"/>
        <v>-1.4123025295494176</v>
      </c>
      <c r="K20" s="71">
        <f t="shared" si="4"/>
        <v>-0.18830700393992233</v>
      </c>
    </row>
    <row r="21" spans="1:12" x14ac:dyDescent="0.3">
      <c r="A21" s="17" t="s">
        <v>45</v>
      </c>
      <c r="B21" s="65" t="s">
        <v>20</v>
      </c>
      <c r="C21" s="19">
        <v>13</v>
      </c>
      <c r="D21" s="19" t="s">
        <v>21</v>
      </c>
      <c r="E21" s="18" t="s">
        <v>22</v>
      </c>
      <c r="F21" s="77">
        <v>0</v>
      </c>
      <c r="G21" s="82">
        <v>0</v>
      </c>
      <c r="H21" s="33"/>
      <c r="I21" s="53"/>
      <c r="J21" s="37"/>
      <c r="K21" s="71"/>
    </row>
    <row r="22" spans="1:12" x14ac:dyDescent="0.3">
      <c r="A22" s="17" t="s">
        <v>46</v>
      </c>
      <c r="B22" s="65" t="s">
        <v>20</v>
      </c>
      <c r="C22" s="19">
        <v>14</v>
      </c>
      <c r="D22" s="19" t="s">
        <v>21</v>
      </c>
      <c r="E22" s="18" t="s">
        <v>22</v>
      </c>
      <c r="F22" s="77">
        <v>0</v>
      </c>
      <c r="G22" s="82">
        <v>0</v>
      </c>
      <c r="H22" s="33"/>
      <c r="I22" s="53"/>
      <c r="J22" s="37"/>
      <c r="K22" s="71"/>
    </row>
    <row r="23" spans="1:12" x14ac:dyDescent="0.3">
      <c r="A23" s="17" t="s">
        <v>25</v>
      </c>
      <c r="B23" s="65" t="s">
        <v>20</v>
      </c>
      <c r="C23" s="19">
        <v>20</v>
      </c>
      <c r="D23" s="19" t="s">
        <v>21</v>
      </c>
      <c r="E23" s="18" t="s">
        <v>22</v>
      </c>
      <c r="F23" s="77">
        <v>88.9</v>
      </c>
      <c r="G23" s="82">
        <v>89.11205984035189</v>
      </c>
      <c r="H23" s="33">
        <f t="shared" si="3"/>
        <v>6.6834044880263912</v>
      </c>
      <c r="I23" s="53"/>
      <c r="J23" s="37">
        <f t="shared" si="0"/>
        <v>-0.23796985585542346</v>
      </c>
      <c r="K23" s="71">
        <f>(F23-G23)/(G23*0.05)</f>
        <v>-4.7593971171084687E-2</v>
      </c>
    </row>
    <row r="24" spans="1:12" x14ac:dyDescent="0.3">
      <c r="A24" s="17" t="s">
        <v>24</v>
      </c>
      <c r="B24" s="65" t="s">
        <v>20</v>
      </c>
      <c r="C24" s="19">
        <v>21</v>
      </c>
      <c r="D24" s="19" t="s">
        <v>21</v>
      </c>
      <c r="E24" s="18" t="s">
        <v>22</v>
      </c>
      <c r="F24" s="77">
        <v>115.7</v>
      </c>
      <c r="G24" s="82">
        <v>115.70949005835789</v>
      </c>
      <c r="H24" s="33">
        <f t="shared" si="3"/>
        <v>8.6782117543768411</v>
      </c>
      <c r="I24" s="53"/>
      <c r="J24" s="37">
        <f t="shared" si="0"/>
        <v>-8.2016249082915473E-3</v>
      </c>
      <c r="K24" s="71">
        <f t="shared" ref="K24:K25" si="5">(F24-G24)/(G24*0.05)</f>
        <v>-1.6403249816583096E-3</v>
      </c>
    </row>
    <row r="25" spans="1:12" x14ac:dyDescent="0.3">
      <c r="A25" s="17" t="s">
        <v>23</v>
      </c>
      <c r="B25" s="65" t="s">
        <v>20</v>
      </c>
      <c r="C25" s="19">
        <v>22</v>
      </c>
      <c r="D25" s="19" t="s">
        <v>21</v>
      </c>
      <c r="E25" s="18" t="s">
        <v>22</v>
      </c>
      <c r="F25" s="77">
        <v>194.49999999999997</v>
      </c>
      <c r="G25" s="82">
        <v>202.90499843164022</v>
      </c>
      <c r="H25" s="33">
        <f t="shared" si="3"/>
        <v>15.217874882373016</v>
      </c>
      <c r="I25" s="53"/>
      <c r="J25" s="37">
        <f t="shared" si="0"/>
        <v>-4.142331877778723</v>
      </c>
      <c r="K25" s="71">
        <f t="shared" si="5"/>
        <v>-0.82846637555574454</v>
      </c>
    </row>
    <row r="26" spans="1:12" x14ac:dyDescent="0.3">
      <c r="A26" s="17" t="s">
        <v>47</v>
      </c>
      <c r="B26" s="65" t="s">
        <v>20</v>
      </c>
      <c r="C26" s="19">
        <v>23</v>
      </c>
      <c r="D26" s="19" t="s">
        <v>21</v>
      </c>
      <c r="E26" s="18" t="s">
        <v>22</v>
      </c>
      <c r="F26" s="77">
        <v>0</v>
      </c>
      <c r="G26" s="82">
        <v>0</v>
      </c>
      <c r="H26" s="33"/>
      <c r="I26" s="53"/>
      <c r="J26" s="37"/>
      <c r="K26" s="71"/>
    </row>
    <row r="27" spans="1:12" ht="15" thickBot="1" x14ac:dyDescent="0.35">
      <c r="A27" s="72" t="s">
        <v>48</v>
      </c>
      <c r="B27" s="73" t="s">
        <v>20</v>
      </c>
      <c r="C27" s="70">
        <v>24</v>
      </c>
      <c r="D27" s="70" t="s">
        <v>21</v>
      </c>
      <c r="E27" s="74" t="s">
        <v>22</v>
      </c>
      <c r="F27" s="80">
        <v>0</v>
      </c>
      <c r="G27" s="83">
        <v>0</v>
      </c>
      <c r="H27" s="61"/>
      <c r="I27" s="62"/>
      <c r="J27" s="75"/>
      <c r="K27" s="76"/>
    </row>
  </sheetData>
  <sheetProtection algorithmName="SHA-512" hashValue="Het+NoKASvGj6Q63Ny8DxIRzqdwoBRKz321n7AueZNqlcKxaz+8yaZPpYcmWyduNfEOo6GXh3Y4wSgXcQed/1Q==" saltValue="XzJYdgvKOxsrZQ22Agx/2A==" spinCount="100000" sheet="1" objects="1" scenarios="1" selectLockedCells="1" selectUnlockedCells="1"/>
  <mergeCells count="2">
    <mergeCell ref="A2:K2"/>
    <mergeCell ref="A8:K8"/>
  </mergeCells>
  <conditionalFormatting sqref="K14:K17">
    <cfRule type="cellIs" dxfId="5" priority="4" stopIfTrue="1" operator="between">
      <formula>-2</formula>
      <formula>2</formula>
    </cfRule>
    <cfRule type="cellIs" dxfId="4" priority="5" stopIfTrue="1" operator="between">
      <formula>-3</formula>
      <formula>3</formula>
    </cfRule>
    <cfRule type="cellIs" dxfId="3" priority="6" operator="notBetween">
      <formula>-3</formula>
      <formula>3</formula>
    </cfRule>
  </conditionalFormatting>
  <conditionalFormatting sqref="K18:K27">
    <cfRule type="cellIs" dxfId="2" priority="1" stopIfTrue="1" operator="between">
      <formula>-2</formula>
      <formula>2</formula>
    </cfRule>
    <cfRule type="cellIs" dxfId="1" priority="2" stopIfTrue="1" operator="between">
      <formula>-3</formula>
      <formula>3</formula>
    </cfRule>
    <cfRule type="cellIs" dxfId="0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9"/>
  <sheetViews>
    <sheetView topLeftCell="A2" zoomScale="80" zoomScaleNormal="80" zoomScalePageLayoutView="85" workbookViewId="0">
      <selection activeCell="H3" sqref="H3"/>
    </sheetView>
  </sheetViews>
  <sheetFormatPr defaultColWidth="9.109375" defaultRowHeight="14.4" x14ac:dyDescent="0.3"/>
  <cols>
    <col min="1" max="1" width="28" style="9" bestFit="1" customWidth="1"/>
    <col min="2" max="2" width="11.5546875" style="2" customWidth="1"/>
    <col min="3" max="3" width="4.6640625" style="2" customWidth="1"/>
    <col min="4" max="4" width="23.5546875" style="9" bestFit="1" customWidth="1"/>
    <col min="5" max="5" width="16.44140625" style="9" customWidth="1"/>
    <col min="6" max="6" width="17" style="41" customWidth="1"/>
    <col min="7" max="7" width="14.88671875" style="34" bestFit="1" customWidth="1"/>
    <col min="8" max="8" width="8" style="9" customWidth="1"/>
    <col min="9" max="9" width="9.5546875" style="9" customWidth="1"/>
    <col min="10" max="10" width="13.33203125" style="9" customWidth="1"/>
    <col min="11" max="11" width="10.5546875" style="36" bestFit="1" customWidth="1"/>
    <col min="12" max="16384" width="9.109375" style="9"/>
  </cols>
  <sheetData>
    <row r="1" spans="1:12" s="3" customFormat="1" ht="15" hidden="1" thickBot="1" x14ac:dyDescent="0.35">
      <c r="B1" s="1"/>
      <c r="C1" s="1"/>
      <c r="D1" s="4"/>
      <c r="F1" s="38"/>
      <c r="G1" s="54"/>
      <c r="K1" s="1"/>
    </row>
    <row r="2" spans="1:12" ht="18.600000000000001" thickTop="1" x14ac:dyDescent="0.35">
      <c r="A2" s="95" t="s">
        <v>10</v>
      </c>
      <c r="B2" s="96"/>
      <c r="C2" s="96"/>
      <c r="D2" s="96"/>
      <c r="E2" s="96"/>
      <c r="F2" s="96"/>
      <c r="G2" s="96"/>
      <c r="H2" s="96"/>
      <c r="I2" s="96"/>
      <c r="J2" s="96"/>
      <c r="K2" s="97"/>
    </row>
    <row r="3" spans="1:12" s="13" customFormat="1" ht="13.8" x14ac:dyDescent="0.3">
      <c r="A3" s="10"/>
      <c r="B3" s="11"/>
      <c r="C3" s="11"/>
      <c r="D3" s="67">
        <v>44160</v>
      </c>
      <c r="E3" s="11"/>
      <c r="F3" s="39"/>
      <c r="G3" s="55"/>
      <c r="H3" s="39" t="s">
        <v>61</v>
      </c>
      <c r="I3" s="11"/>
      <c r="J3" s="11"/>
      <c r="K3" s="12" t="s">
        <v>42</v>
      </c>
    </row>
    <row r="4" spans="1:12" s="13" customFormat="1" thickBot="1" x14ac:dyDescent="0.35">
      <c r="A4" s="14"/>
      <c r="B4" s="15"/>
      <c r="C4" s="15"/>
      <c r="D4" s="15"/>
      <c r="E4" s="15"/>
      <c r="F4" s="40"/>
      <c r="G4" s="56"/>
      <c r="H4" s="15"/>
      <c r="I4" s="15"/>
      <c r="J4" s="15"/>
      <c r="K4" s="16"/>
    </row>
    <row r="5" spans="1:12" ht="15.6" thickTop="1" thickBot="1" x14ac:dyDescent="0.35">
      <c r="K5" s="9"/>
    </row>
    <row r="6" spans="1:12" ht="15.6" thickTop="1" thickBot="1" x14ac:dyDescent="0.35">
      <c r="A6" s="5" t="s">
        <v>5</v>
      </c>
      <c r="B6" s="68">
        <v>223</v>
      </c>
      <c r="C6" s="8"/>
      <c r="D6" s="6"/>
      <c r="E6" s="6"/>
      <c r="F6" s="69"/>
      <c r="G6" s="57"/>
      <c r="H6" s="6"/>
      <c r="I6" s="6"/>
      <c r="J6" s="6"/>
      <c r="K6" s="7"/>
    </row>
    <row r="7" spans="1:12" ht="15.6" thickTop="1" thickBot="1" x14ac:dyDescent="0.35">
      <c r="A7" s="22"/>
      <c r="B7" s="23"/>
      <c r="C7" s="24"/>
      <c r="D7" s="22"/>
      <c r="E7" s="22"/>
      <c r="F7" s="42"/>
      <c r="G7" s="58"/>
      <c r="H7" s="22"/>
      <c r="I7" s="22"/>
      <c r="J7" s="22"/>
      <c r="K7" s="22"/>
    </row>
    <row r="8" spans="1:12" ht="15.6" thickTop="1" thickBot="1" x14ac:dyDescent="0.35">
      <c r="A8" s="98" t="s">
        <v>44</v>
      </c>
      <c r="B8" s="99"/>
      <c r="C8" s="99"/>
      <c r="D8" s="99"/>
      <c r="E8" s="99"/>
      <c r="F8" s="99"/>
      <c r="G8" s="99"/>
      <c r="H8" s="99"/>
      <c r="I8" s="99"/>
      <c r="J8" s="99"/>
      <c r="K8" s="100"/>
    </row>
    <row r="9" spans="1:12" ht="15" thickTop="1" x14ac:dyDescent="0.3">
      <c r="A9" s="3"/>
      <c r="K9" s="9"/>
    </row>
    <row r="10" spans="1:12" ht="15" thickBot="1" x14ac:dyDescent="0.35">
      <c r="K10" s="9"/>
    </row>
    <row r="11" spans="1:12" s="31" customFormat="1" ht="63" customHeight="1" thickBot="1" x14ac:dyDescent="0.35">
      <c r="A11" s="26" t="s">
        <v>0</v>
      </c>
      <c r="B11" s="64" t="s">
        <v>8</v>
      </c>
      <c r="C11" s="27" t="s">
        <v>1</v>
      </c>
      <c r="D11" s="27" t="s">
        <v>2</v>
      </c>
      <c r="E11" s="27" t="s">
        <v>3</v>
      </c>
      <c r="F11" s="43" t="s">
        <v>9</v>
      </c>
      <c r="G11" s="59" t="s">
        <v>41</v>
      </c>
      <c r="H11" s="28" t="s">
        <v>6</v>
      </c>
      <c r="I11" s="29" t="s">
        <v>7</v>
      </c>
      <c r="J11" s="32" t="s">
        <v>43</v>
      </c>
      <c r="K11" s="30" t="s">
        <v>4</v>
      </c>
    </row>
    <row r="12" spans="1:12" x14ac:dyDescent="0.3">
      <c r="A12" s="17"/>
      <c r="B12" s="65"/>
      <c r="C12" s="19"/>
      <c r="D12" s="19"/>
      <c r="E12" s="20"/>
      <c r="F12" s="44"/>
      <c r="G12" s="60"/>
      <c r="H12" s="18"/>
      <c r="I12" s="20"/>
      <c r="J12" s="18"/>
      <c r="K12" s="21"/>
    </row>
    <row r="13" spans="1:12" x14ac:dyDescent="0.3">
      <c r="A13" s="17"/>
      <c r="B13" s="65"/>
      <c r="C13" s="19"/>
      <c r="D13" s="19"/>
      <c r="E13" s="18"/>
      <c r="F13" s="45"/>
      <c r="G13" s="33"/>
      <c r="H13" s="18"/>
      <c r="I13" s="18"/>
      <c r="J13" s="18"/>
      <c r="K13" s="25"/>
    </row>
    <row r="14" spans="1:12" x14ac:dyDescent="0.3">
      <c r="A14" s="47" t="s">
        <v>17</v>
      </c>
      <c r="B14" s="66" t="s">
        <v>12</v>
      </c>
      <c r="C14" s="49">
        <v>1</v>
      </c>
      <c r="D14" s="49" t="s">
        <v>39</v>
      </c>
      <c r="E14" s="48" t="s">
        <v>40</v>
      </c>
      <c r="F14" s="79">
        <v>98.4</v>
      </c>
      <c r="G14" s="84">
        <v>99.907941476661591</v>
      </c>
      <c r="H14" s="51">
        <f>G14*0.04</f>
        <v>3.9963176590664635</v>
      </c>
      <c r="I14" s="48"/>
      <c r="J14" s="52">
        <f>((F14-G14)/G14)*100</f>
        <v>-1.5093309444413279</v>
      </c>
      <c r="K14" s="71">
        <f>(F14-G14)/(G14*0.04)</f>
        <v>-0.37733273611033197</v>
      </c>
      <c r="L14" s="35"/>
    </row>
    <row r="15" spans="1:12" x14ac:dyDescent="0.3">
      <c r="A15" s="47" t="s">
        <v>13</v>
      </c>
      <c r="B15" s="66" t="s">
        <v>36</v>
      </c>
      <c r="C15" s="49">
        <v>2</v>
      </c>
      <c r="D15" s="49" t="s">
        <v>37</v>
      </c>
      <c r="E15" s="48" t="s">
        <v>38</v>
      </c>
      <c r="F15" s="79">
        <v>120.3</v>
      </c>
      <c r="G15" s="84">
        <v>120.27166666666669</v>
      </c>
      <c r="H15" s="51">
        <f>1</f>
        <v>1</v>
      </c>
      <c r="I15" s="48"/>
      <c r="J15" s="85">
        <f>F15-G15</f>
        <v>2.8333333333307564E-2</v>
      </c>
      <c r="K15" s="71">
        <f>(F15-G15)/1</f>
        <v>2.8333333333307564E-2</v>
      </c>
      <c r="L15" s="34"/>
    </row>
    <row r="16" spans="1:12" x14ac:dyDescent="0.3">
      <c r="A16" s="47" t="s">
        <v>11</v>
      </c>
      <c r="B16" s="66" t="s">
        <v>12</v>
      </c>
      <c r="C16" s="49">
        <v>3</v>
      </c>
      <c r="D16" s="49" t="s">
        <v>35</v>
      </c>
      <c r="E16" s="48" t="s">
        <v>30</v>
      </c>
      <c r="F16" s="50">
        <v>6.3</v>
      </c>
      <c r="G16" s="51">
        <v>6.0839843781081901</v>
      </c>
      <c r="H16" s="51">
        <f>((12.5-0.53*G16)/200)*G16</f>
        <v>0.28215962896214092</v>
      </c>
      <c r="I16" s="48"/>
      <c r="J16" s="52">
        <f t="shared" ref="J16:J27" si="0">((F16-G16)/G16)*100</f>
        <v>3.5505617448508233</v>
      </c>
      <c r="K16" s="71">
        <f>(F16-G16)/((12.5-0.53*G16)/2/100*G16)</f>
        <v>0.76557947955337657</v>
      </c>
      <c r="L16" s="35"/>
    </row>
    <row r="17" spans="1:12" x14ac:dyDescent="0.3">
      <c r="A17" s="47" t="s">
        <v>19</v>
      </c>
      <c r="B17" s="66" t="s">
        <v>12</v>
      </c>
      <c r="C17" s="49">
        <v>4</v>
      </c>
      <c r="D17" s="49" t="s">
        <v>34</v>
      </c>
      <c r="E17" s="48" t="s">
        <v>30</v>
      </c>
      <c r="F17" s="50">
        <v>6.07</v>
      </c>
      <c r="G17" s="51">
        <v>6.0668392425118647</v>
      </c>
      <c r="H17" s="51">
        <f t="shared" ref="H17:H19" si="1">((12.5-0.53*G17)/200)*G17</f>
        <v>0.28164012591161441</v>
      </c>
      <c r="I17" s="48"/>
      <c r="J17" s="52">
        <f t="shared" si="0"/>
        <v>5.2098916120726937E-2</v>
      </c>
      <c r="K17" s="71">
        <f t="shared" ref="K17:K19" si="2">(F17-G17)/((12.5-0.53*G17)/2/100*G17)</f>
        <v>1.122268170384047E-2</v>
      </c>
      <c r="L17" s="35"/>
    </row>
    <row r="18" spans="1:12" x14ac:dyDescent="0.3">
      <c r="A18" s="47" t="s">
        <v>18</v>
      </c>
      <c r="B18" s="66" t="s">
        <v>12</v>
      </c>
      <c r="C18" s="49">
        <v>6</v>
      </c>
      <c r="D18" s="49" t="s">
        <v>32</v>
      </c>
      <c r="E18" s="48" t="s">
        <v>30</v>
      </c>
      <c r="F18" s="79">
        <v>14.01</v>
      </c>
      <c r="G18" s="84">
        <v>13.09513658551049</v>
      </c>
      <c r="H18" s="51">
        <f t="shared" si="1"/>
        <v>0.36401714078249098</v>
      </c>
      <c r="I18" s="48"/>
      <c r="J18" s="52">
        <f t="shared" si="0"/>
        <v>6.9862838658879518</v>
      </c>
      <c r="K18" s="71">
        <f t="shared" si="2"/>
        <v>2.5132426800642413</v>
      </c>
      <c r="L18" s="35"/>
    </row>
    <row r="19" spans="1:12" x14ac:dyDescent="0.3">
      <c r="A19" s="47" t="s">
        <v>15</v>
      </c>
      <c r="B19" s="66" t="s">
        <v>12</v>
      </c>
      <c r="C19" s="49">
        <v>7</v>
      </c>
      <c r="D19" s="49" t="s">
        <v>31</v>
      </c>
      <c r="E19" s="48" t="s">
        <v>30</v>
      </c>
      <c r="F19" s="79">
        <v>13.2</v>
      </c>
      <c r="G19" s="84">
        <v>13.032782794470812</v>
      </c>
      <c r="H19" s="51">
        <f t="shared" si="1"/>
        <v>0.36443734212961149</v>
      </c>
      <c r="I19" s="48"/>
      <c r="J19" s="52">
        <f t="shared" si="0"/>
        <v>1.2830506589899564</v>
      </c>
      <c r="K19" s="71">
        <f t="shared" si="2"/>
        <v>0.45883663993388718</v>
      </c>
      <c r="L19" s="35"/>
    </row>
    <row r="20" spans="1:12" x14ac:dyDescent="0.3">
      <c r="A20" s="17" t="s">
        <v>28</v>
      </c>
      <c r="B20" s="65" t="s">
        <v>20</v>
      </c>
      <c r="C20" s="19">
        <v>10</v>
      </c>
      <c r="D20" s="19" t="s">
        <v>21</v>
      </c>
      <c r="E20" s="18" t="s">
        <v>22</v>
      </c>
      <c r="F20" s="46">
        <v>6.5</v>
      </c>
      <c r="G20" s="46">
        <v>6.585282088307471</v>
      </c>
      <c r="H20" s="33">
        <f t="shared" ref="H20:H22" si="3">G20*0.075</f>
        <v>0.4938961566230603</v>
      </c>
      <c r="I20" s="18"/>
      <c r="J20" s="37">
        <f t="shared" si="0"/>
        <v>-1.295040776748106</v>
      </c>
      <c r="K20" s="71">
        <f>(F20-G20)/(G20*0.075)</f>
        <v>-0.17267210356641416</v>
      </c>
      <c r="L20" s="35"/>
    </row>
    <row r="21" spans="1:12" x14ac:dyDescent="0.3">
      <c r="A21" s="17" t="s">
        <v>27</v>
      </c>
      <c r="B21" s="65" t="s">
        <v>20</v>
      </c>
      <c r="C21" s="19">
        <v>11</v>
      </c>
      <c r="D21" s="19" t="s">
        <v>21</v>
      </c>
      <c r="E21" s="18" t="s">
        <v>22</v>
      </c>
      <c r="F21" s="77">
        <v>14.5</v>
      </c>
      <c r="G21" s="77">
        <v>14.328225096796901</v>
      </c>
      <c r="H21" s="33">
        <f t="shared" si="3"/>
        <v>1.0746168822597675</v>
      </c>
      <c r="I21" s="53"/>
      <c r="J21" s="37">
        <f t="shared" si="0"/>
        <v>1.1988568161279072</v>
      </c>
      <c r="K21" s="71">
        <f t="shared" ref="K21:K22" si="4">(F21-G21)/(G21*0.075)</f>
        <v>0.15984757548372097</v>
      </c>
      <c r="L21" s="35"/>
    </row>
    <row r="22" spans="1:12" x14ac:dyDescent="0.3">
      <c r="A22" s="17" t="s">
        <v>26</v>
      </c>
      <c r="B22" s="65" t="s">
        <v>20</v>
      </c>
      <c r="C22" s="19">
        <v>12</v>
      </c>
      <c r="D22" s="19" t="s">
        <v>21</v>
      </c>
      <c r="E22" s="18" t="s">
        <v>22</v>
      </c>
      <c r="F22" s="77">
        <v>22.3</v>
      </c>
      <c r="G22" s="77">
        <v>21.400601897677397</v>
      </c>
      <c r="H22" s="33">
        <f t="shared" si="3"/>
        <v>1.6050451423258048</v>
      </c>
      <c r="I22" s="53"/>
      <c r="J22" s="37">
        <f t="shared" si="0"/>
        <v>4.2026766659316008</v>
      </c>
      <c r="K22" s="71">
        <f t="shared" si="4"/>
        <v>0.56035688879088019</v>
      </c>
    </row>
    <row r="23" spans="1:12" x14ac:dyDescent="0.3">
      <c r="A23" s="17" t="s">
        <v>45</v>
      </c>
      <c r="B23" s="65" t="s">
        <v>20</v>
      </c>
      <c r="C23" s="19">
        <v>13</v>
      </c>
      <c r="D23" s="19" t="s">
        <v>21</v>
      </c>
      <c r="E23" s="18" t="s">
        <v>22</v>
      </c>
      <c r="F23" s="77" t="s">
        <v>51</v>
      </c>
      <c r="G23" s="82">
        <v>0</v>
      </c>
      <c r="H23" s="33"/>
      <c r="I23" s="53"/>
      <c r="J23" s="37"/>
      <c r="K23" s="71"/>
    </row>
    <row r="24" spans="1:12" x14ac:dyDescent="0.3">
      <c r="A24" s="17" t="s">
        <v>46</v>
      </c>
      <c r="B24" s="65" t="s">
        <v>20</v>
      </c>
      <c r="C24" s="19">
        <v>14</v>
      </c>
      <c r="D24" s="19" t="s">
        <v>21</v>
      </c>
      <c r="E24" s="18" t="s">
        <v>22</v>
      </c>
      <c r="F24" s="77" t="s">
        <v>51</v>
      </c>
      <c r="G24" s="82">
        <v>0</v>
      </c>
      <c r="H24" s="33"/>
      <c r="I24" s="53"/>
      <c r="J24" s="37"/>
      <c r="K24" s="71"/>
    </row>
    <row r="25" spans="1:12" x14ac:dyDescent="0.3">
      <c r="A25" s="17" t="s">
        <v>25</v>
      </c>
      <c r="B25" s="65" t="s">
        <v>20</v>
      </c>
      <c r="C25" s="19">
        <v>20</v>
      </c>
      <c r="D25" s="19" t="s">
        <v>21</v>
      </c>
      <c r="E25" s="18" t="s">
        <v>22</v>
      </c>
      <c r="F25" s="77">
        <v>82.1</v>
      </c>
      <c r="G25" s="82">
        <v>81.87127209604165</v>
      </c>
      <c r="H25" s="33">
        <f>G25*0.05</f>
        <v>4.0935636048020827</v>
      </c>
      <c r="I25" s="53"/>
      <c r="J25" s="37">
        <f t="shared" si="0"/>
        <v>0.279375045852503</v>
      </c>
      <c r="K25" s="71">
        <f>(F25-G25)/(G25*0.05)</f>
        <v>5.5875009170500596E-2</v>
      </c>
    </row>
    <row r="26" spans="1:12" x14ac:dyDescent="0.3">
      <c r="A26" s="17" t="s">
        <v>24</v>
      </c>
      <c r="B26" s="65" t="s">
        <v>20</v>
      </c>
      <c r="C26" s="19">
        <v>21</v>
      </c>
      <c r="D26" s="19" t="s">
        <v>21</v>
      </c>
      <c r="E26" s="18" t="s">
        <v>22</v>
      </c>
      <c r="F26" s="77">
        <v>135</v>
      </c>
      <c r="G26" s="82">
        <v>134.66988723736543</v>
      </c>
      <c r="H26" s="33">
        <f t="shared" ref="H26:H27" si="5">G26*0.05</f>
        <v>6.7334943618682717</v>
      </c>
      <c r="I26" s="53"/>
      <c r="J26" s="37">
        <f t="shared" si="0"/>
        <v>0.24512737732728823</v>
      </c>
      <c r="K26" s="71">
        <f t="shared" ref="K26:K27" si="6">(F26-G26)/(G26*0.05)</f>
        <v>4.9025475465457644E-2</v>
      </c>
    </row>
    <row r="27" spans="1:12" x14ac:dyDescent="0.3">
      <c r="A27" s="17" t="s">
        <v>23</v>
      </c>
      <c r="B27" s="65" t="s">
        <v>20</v>
      </c>
      <c r="C27" s="19">
        <v>22</v>
      </c>
      <c r="D27" s="19" t="s">
        <v>21</v>
      </c>
      <c r="E27" s="18" t="s">
        <v>22</v>
      </c>
      <c r="F27" s="77">
        <v>188</v>
      </c>
      <c r="G27" s="82">
        <v>182.45603448956396</v>
      </c>
      <c r="H27" s="33">
        <f t="shared" si="5"/>
        <v>9.1228017244781991</v>
      </c>
      <c r="I27" s="53"/>
      <c r="J27" s="37">
        <f t="shared" si="0"/>
        <v>3.0385213215587776</v>
      </c>
      <c r="K27" s="71">
        <f t="shared" si="6"/>
        <v>0.6077042643117555</v>
      </c>
    </row>
    <row r="28" spans="1:12" x14ac:dyDescent="0.3">
      <c r="A28" s="17" t="s">
        <v>47</v>
      </c>
      <c r="B28" s="65" t="s">
        <v>20</v>
      </c>
      <c r="C28" s="19">
        <v>23</v>
      </c>
      <c r="D28" s="19" t="s">
        <v>21</v>
      </c>
      <c r="E28" s="18" t="s">
        <v>22</v>
      </c>
      <c r="F28" s="77" t="s">
        <v>49</v>
      </c>
      <c r="G28" s="82">
        <v>0</v>
      </c>
      <c r="H28" s="33"/>
      <c r="I28" s="53"/>
      <c r="J28" s="37"/>
      <c r="K28" s="71"/>
    </row>
    <row r="29" spans="1:12" ht="15" thickBot="1" x14ac:dyDescent="0.35">
      <c r="A29" s="72" t="s">
        <v>48</v>
      </c>
      <c r="B29" s="73" t="s">
        <v>20</v>
      </c>
      <c r="C29" s="70">
        <v>24</v>
      </c>
      <c r="D29" s="70" t="s">
        <v>21</v>
      </c>
      <c r="E29" s="74" t="s">
        <v>22</v>
      </c>
      <c r="F29" s="80" t="s">
        <v>49</v>
      </c>
      <c r="G29" s="83">
        <v>0</v>
      </c>
      <c r="H29" s="61"/>
      <c r="I29" s="62"/>
      <c r="J29" s="75"/>
      <c r="K29" s="76"/>
    </row>
  </sheetData>
  <sheetProtection algorithmName="SHA-512" hashValue="6LiBs77+2CZjXZb2JGOgA4OEgLC7uEU7/dttPUO8YBsnTZAYh0QxlLvbb8Xk7Sp85+c8Bi3Ys8gCGeLO3PfRQA==" saltValue="WQkBvEt8WxaFF+E5jp1Zqg==" spinCount="100000" sheet="1" objects="1" scenarios="1" selectLockedCells="1" selectUnlockedCells="1"/>
  <mergeCells count="2">
    <mergeCell ref="A2:K2"/>
    <mergeCell ref="A8:K8"/>
  </mergeCells>
  <conditionalFormatting sqref="K14:K19">
    <cfRule type="cellIs" dxfId="98" priority="4" stopIfTrue="1" operator="between">
      <formula>-2</formula>
      <formula>2</formula>
    </cfRule>
    <cfRule type="cellIs" dxfId="97" priority="5" stopIfTrue="1" operator="between">
      <formula>-3</formula>
      <formula>3</formula>
    </cfRule>
    <cfRule type="cellIs" dxfId="96" priority="6" operator="notBetween">
      <formula>-3</formula>
      <formula>3</formula>
    </cfRule>
  </conditionalFormatting>
  <conditionalFormatting sqref="K20:K29">
    <cfRule type="cellIs" dxfId="95" priority="1" stopIfTrue="1" operator="between">
      <formula>-2</formula>
      <formula>2</formula>
    </cfRule>
    <cfRule type="cellIs" dxfId="94" priority="2" stopIfTrue="1" operator="between">
      <formula>-3</formula>
      <formula>3</formula>
    </cfRule>
    <cfRule type="cellIs" dxfId="93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9"/>
  <sheetViews>
    <sheetView topLeftCell="A2" zoomScale="80" zoomScaleNormal="80" zoomScalePageLayoutView="85" workbookViewId="0">
      <selection activeCell="H3" sqref="H3"/>
    </sheetView>
  </sheetViews>
  <sheetFormatPr defaultColWidth="9.109375" defaultRowHeight="14.4" x14ac:dyDescent="0.3"/>
  <cols>
    <col min="1" max="1" width="28" style="9" bestFit="1" customWidth="1"/>
    <col min="2" max="2" width="11.5546875" style="2" customWidth="1"/>
    <col min="3" max="3" width="4.6640625" style="2" customWidth="1"/>
    <col min="4" max="4" width="23.5546875" style="9" bestFit="1" customWidth="1"/>
    <col min="5" max="5" width="16.44140625" style="9" customWidth="1"/>
    <col min="6" max="6" width="17" style="41" customWidth="1"/>
    <col min="7" max="7" width="14.88671875" style="34" bestFit="1" customWidth="1"/>
    <col min="8" max="8" width="8" style="9" customWidth="1"/>
    <col min="9" max="9" width="9.5546875" style="9" customWidth="1"/>
    <col min="10" max="10" width="13.33203125" style="9" customWidth="1"/>
    <col min="11" max="11" width="10.5546875" style="36" bestFit="1" customWidth="1"/>
    <col min="12" max="16384" width="9.109375" style="9"/>
  </cols>
  <sheetData>
    <row r="1" spans="1:12" s="3" customFormat="1" ht="15" hidden="1" thickBot="1" x14ac:dyDescent="0.35">
      <c r="B1" s="1"/>
      <c r="C1" s="1"/>
      <c r="D1" s="4"/>
      <c r="F1" s="38"/>
      <c r="G1" s="54"/>
      <c r="K1" s="1"/>
    </row>
    <row r="2" spans="1:12" ht="18.600000000000001" thickTop="1" x14ac:dyDescent="0.35">
      <c r="A2" s="95" t="s">
        <v>10</v>
      </c>
      <c r="B2" s="96"/>
      <c r="C2" s="96"/>
      <c r="D2" s="96"/>
      <c r="E2" s="96"/>
      <c r="F2" s="96"/>
      <c r="G2" s="96"/>
      <c r="H2" s="96"/>
      <c r="I2" s="96"/>
      <c r="J2" s="96"/>
      <c r="K2" s="97"/>
    </row>
    <row r="3" spans="1:12" s="13" customFormat="1" ht="13.8" x14ac:dyDescent="0.3">
      <c r="A3" s="10"/>
      <c r="B3" s="11"/>
      <c r="C3" s="11"/>
      <c r="D3" s="67">
        <v>44160</v>
      </c>
      <c r="E3" s="11"/>
      <c r="F3" s="39"/>
      <c r="G3" s="55"/>
      <c r="H3" s="39" t="s">
        <v>61</v>
      </c>
      <c r="I3" s="11"/>
      <c r="J3" s="11"/>
      <c r="K3" s="12" t="s">
        <v>42</v>
      </c>
    </row>
    <row r="4" spans="1:12" s="13" customFormat="1" thickBot="1" x14ac:dyDescent="0.35">
      <c r="A4" s="14"/>
      <c r="B4" s="15"/>
      <c r="C4" s="15"/>
      <c r="D4" s="15"/>
      <c r="E4" s="15"/>
      <c r="F4" s="40"/>
      <c r="G4" s="56"/>
      <c r="H4" s="15"/>
      <c r="I4" s="15"/>
      <c r="J4" s="15"/>
      <c r="K4" s="16"/>
    </row>
    <row r="5" spans="1:12" ht="15.6" thickTop="1" thickBot="1" x14ac:dyDescent="0.35">
      <c r="K5" s="9"/>
    </row>
    <row r="6" spans="1:12" ht="15.6" thickTop="1" thickBot="1" x14ac:dyDescent="0.35">
      <c r="A6" s="5" t="s">
        <v>5</v>
      </c>
      <c r="B6" s="68">
        <v>225</v>
      </c>
      <c r="C6" s="8"/>
      <c r="D6" s="6"/>
      <c r="E6" s="6"/>
      <c r="F6" s="69"/>
      <c r="G6" s="57"/>
      <c r="H6" s="6"/>
      <c r="I6" s="6"/>
      <c r="J6" s="6"/>
      <c r="K6" s="7"/>
    </row>
    <row r="7" spans="1:12" ht="15.6" thickTop="1" thickBot="1" x14ac:dyDescent="0.35">
      <c r="A7" s="22"/>
      <c r="B7" s="23"/>
      <c r="C7" s="24"/>
      <c r="D7" s="22"/>
      <c r="E7" s="22"/>
      <c r="F7" s="42"/>
      <c r="G7" s="58"/>
      <c r="H7" s="22"/>
      <c r="I7" s="22"/>
      <c r="J7" s="22"/>
      <c r="K7" s="22"/>
    </row>
    <row r="8" spans="1:12" ht="15.6" thickTop="1" thickBot="1" x14ac:dyDescent="0.35">
      <c r="A8" s="98" t="s">
        <v>44</v>
      </c>
      <c r="B8" s="99"/>
      <c r="C8" s="99"/>
      <c r="D8" s="99"/>
      <c r="E8" s="99"/>
      <c r="F8" s="99"/>
      <c r="G8" s="99"/>
      <c r="H8" s="99"/>
      <c r="I8" s="99"/>
      <c r="J8" s="99"/>
      <c r="K8" s="100"/>
    </row>
    <row r="9" spans="1:12" ht="15" thickTop="1" x14ac:dyDescent="0.3">
      <c r="A9" s="3"/>
      <c r="K9" s="9"/>
    </row>
    <row r="10" spans="1:12" ht="15" thickBot="1" x14ac:dyDescent="0.35">
      <c r="K10" s="9"/>
    </row>
    <row r="11" spans="1:12" s="31" customFormat="1" ht="63" customHeight="1" thickBot="1" x14ac:dyDescent="0.35">
      <c r="A11" s="26" t="s">
        <v>0</v>
      </c>
      <c r="B11" s="64" t="s">
        <v>8</v>
      </c>
      <c r="C11" s="27" t="s">
        <v>1</v>
      </c>
      <c r="D11" s="27" t="s">
        <v>2</v>
      </c>
      <c r="E11" s="27" t="s">
        <v>3</v>
      </c>
      <c r="F11" s="43" t="s">
        <v>9</v>
      </c>
      <c r="G11" s="59" t="s">
        <v>41</v>
      </c>
      <c r="H11" s="28" t="s">
        <v>6</v>
      </c>
      <c r="I11" s="29" t="s">
        <v>7</v>
      </c>
      <c r="J11" s="32" t="s">
        <v>43</v>
      </c>
      <c r="K11" s="30" t="s">
        <v>4</v>
      </c>
    </row>
    <row r="12" spans="1:12" x14ac:dyDescent="0.3">
      <c r="A12" s="17"/>
      <c r="B12" s="65"/>
      <c r="C12" s="19"/>
      <c r="D12" s="19"/>
      <c r="E12" s="20"/>
      <c r="F12" s="44"/>
      <c r="G12" s="60"/>
      <c r="H12" s="18"/>
      <c r="I12" s="20"/>
      <c r="J12" s="18"/>
      <c r="K12" s="21"/>
    </row>
    <row r="13" spans="1:12" x14ac:dyDescent="0.3">
      <c r="A13" s="17"/>
      <c r="B13" s="65"/>
      <c r="C13" s="19"/>
      <c r="D13" s="19"/>
      <c r="E13" s="18"/>
      <c r="F13" s="45"/>
      <c r="G13" s="33"/>
      <c r="H13" s="18"/>
      <c r="I13" s="18"/>
      <c r="J13" s="18"/>
      <c r="K13" s="25"/>
    </row>
    <row r="14" spans="1:12" x14ac:dyDescent="0.3">
      <c r="A14" s="47" t="s">
        <v>17</v>
      </c>
      <c r="B14" s="66" t="s">
        <v>12</v>
      </c>
      <c r="C14" s="49">
        <v>1</v>
      </c>
      <c r="D14" s="49" t="s">
        <v>39</v>
      </c>
      <c r="E14" s="48" t="s">
        <v>40</v>
      </c>
      <c r="F14" s="79">
        <v>97.77</v>
      </c>
      <c r="G14" s="84">
        <v>97.272165014552598</v>
      </c>
      <c r="H14" s="51">
        <f>G14*0.04</f>
        <v>3.8908866005821041</v>
      </c>
      <c r="I14" s="48"/>
      <c r="J14" s="52">
        <f>((F14-G14)/G14)*100</f>
        <v>0.51179593398884249</v>
      </c>
      <c r="K14" s="71">
        <f>(F14-G14)/(G14*0.04)</f>
        <v>0.12794898349721062</v>
      </c>
      <c r="L14" s="35"/>
    </row>
    <row r="15" spans="1:12" x14ac:dyDescent="0.3">
      <c r="A15" s="47" t="s">
        <v>13</v>
      </c>
      <c r="B15" s="66" t="s">
        <v>36</v>
      </c>
      <c r="C15" s="49">
        <v>2</v>
      </c>
      <c r="D15" s="49" t="s">
        <v>37</v>
      </c>
      <c r="E15" s="48" t="s">
        <v>38</v>
      </c>
      <c r="F15" s="79">
        <v>119.9</v>
      </c>
      <c r="G15" s="84">
        <v>120.16583333333334</v>
      </c>
      <c r="H15" s="51">
        <f>1</f>
        <v>1</v>
      </c>
      <c r="I15" s="48"/>
      <c r="J15" s="85">
        <f>F15-G15</f>
        <v>-0.26583333333333314</v>
      </c>
      <c r="K15" s="71">
        <f>(F15-G15)/1</f>
        <v>-0.26583333333333314</v>
      </c>
      <c r="L15" s="34"/>
    </row>
    <row r="16" spans="1:12" x14ac:dyDescent="0.3">
      <c r="A16" s="47" t="s">
        <v>11</v>
      </c>
      <c r="B16" s="66" t="s">
        <v>12</v>
      </c>
      <c r="C16" s="49">
        <v>3</v>
      </c>
      <c r="D16" s="49" t="s">
        <v>35</v>
      </c>
      <c r="E16" s="48" t="s">
        <v>30</v>
      </c>
      <c r="F16" s="50">
        <v>5.93</v>
      </c>
      <c r="G16" s="51">
        <v>6.0601109974784872</v>
      </c>
      <c r="H16" s="51">
        <f>((12.5-0.53*G16)/200)*G16</f>
        <v>0.28143583229274222</v>
      </c>
      <c r="I16" s="48"/>
      <c r="J16" s="52">
        <f t="shared" ref="J16:J27" si="0">((F16-G16)/G16)*100</f>
        <v>-2.1470068375418303</v>
      </c>
      <c r="K16" s="71">
        <f>(F16-G16)/((12.5-0.53*G16)/2/100*G16)</f>
        <v>-0.46231141364810102</v>
      </c>
      <c r="L16" s="35"/>
    </row>
    <row r="17" spans="1:12" x14ac:dyDescent="0.3">
      <c r="A17" s="47" t="s">
        <v>19</v>
      </c>
      <c r="B17" s="66" t="s">
        <v>12</v>
      </c>
      <c r="C17" s="49">
        <v>4</v>
      </c>
      <c r="D17" s="49" t="s">
        <v>34</v>
      </c>
      <c r="E17" s="48" t="s">
        <v>30</v>
      </c>
      <c r="F17" s="50">
        <v>5.96</v>
      </c>
      <c r="G17" s="51">
        <v>6.0416548171924189</v>
      </c>
      <c r="H17" s="51">
        <f t="shared" ref="H17:H19" si="1">((12.5-0.53*G17)/200)*G17</f>
        <v>0.28087420480974962</v>
      </c>
      <c r="I17" s="48"/>
      <c r="J17" s="52">
        <f t="shared" si="0"/>
        <v>-1.3515306594487682</v>
      </c>
      <c r="K17" s="71">
        <f t="shared" ref="K17:K19" si="2">(F17-G17)/((12.5-0.53*G17)/2/100*G17)</f>
        <v>-0.29071668310633197</v>
      </c>
      <c r="L17" s="35"/>
    </row>
    <row r="18" spans="1:12" x14ac:dyDescent="0.3">
      <c r="A18" s="47" t="s">
        <v>18</v>
      </c>
      <c r="B18" s="66" t="s">
        <v>12</v>
      </c>
      <c r="C18" s="49">
        <v>6</v>
      </c>
      <c r="D18" s="49" t="s">
        <v>32</v>
      </c>
      <c r="E18" s="48" t="s">
        <v>30</v>
      </c>
      <c r="F18" s="79">
        <v>12.91</v>
      </c>
      <c r="G18" s="84">
        <v>13.065315560005319</v>
      </c>
      <c r="H18" s="51">
        <f t="shared" si="1"/>
        <v>0.36422067519166207</v>
      </c>
      <c r="I18" s="48"/>
      <c r="J18" s="52">
        <f t="shared" si="0"/>
        <v>-1.1887624090822586</v>
      </c>
      <c r="K18" s="71">
        <f t="shared" si="2"/>
        <v>-0.42643257394322132</v>
      </c>
      <c r="L18" s="35"/>
    </row>
    <row r="19" spans="1:12" x14ac:dyDescent="0.3">
      <c r="A19" s="47" t="s">
        <v>15</v>
      </c>
      <c r="B19" s="66" t="s">
        <v>12</v>
      </c>
      <c r="C19" s="49">
        <v>7</v>
      </c>
      <c r="D19" s="49" t="s">
        <v>31</v>
      </c>
      <c r="E19" s="48" t="s">
        <v>30</v>
      </c>
      <c r="F19" s="79">
        <v>12.86</v>
      </c>
      <c r="G19" s="84">
        <v>12.974933471196428</v>
      </c>
      <c r="H19" s="51">
        <f t="shared" si="1"/>
        <v>0.36480876070754731</v>
      </c>
      <c r="I19" s="48"/>
      <c r="J19" s="52">
        <f t="shared" si="0"/>
        <v>-0.88581164174424221</v>
      </c>
      <c r="K19" s="71">
        <f t="shared" si="2"/>
        <v>-0.31505129145888544</v>
      </c>
      <c r="L19" s="35"/>
    </row>
    <row r="20" spans="1:12" x14ac:dyDescent="0.3">
      <c r="A20" s="17" t="s">
        <v>28</v>
      </c>
      <c r="B20" s="65" t="s">
        <v>20</v>
      </c>
      <c r="C20" s="19">
        <v>10</v>
      </c>
      <c r="D20" s="19" t="s">
        <v>21</v>
      </c>
      <c r="E20" s="18" t="s">
        <v>22</v>
      </c>
      <c r="F20" s="46">
        <v>6.4</v>
      </c>
      <c r="G20" s="46">
        <v>6.5700383797697217</v>
      </c>
      <c r="H20" s="33">
        <f t="shared" ref="H20:H22" si="3">G20*0.075</f>
        <v>0.49275287848272908</v>
      </c>
      <c r="I20" s="18"/>
      <c r="J20" s="37">
        <f t="shared" si="0"/>
        <v>-2.588088074086428</v>
      </c>
      <c r="K20" s="71">
        <f>(F20-G20)/(G20*0.075)</f>
        <v>-0.34507840987819044</v>
      </c>
      <c r="L20" s="35"/>
    </row>
    <row r="21" spans="1:12" x14ac:dyDescent="0.3">
      <c r="A21" s="17" t="s">
        <v>27</v>
      </c>
      <c r="B21" s="65" t="s">
        <v>20</v>
      </c>
      <c r="C21" s="19">
        <v>11</v>
      </c>
      <c r="D21" s="19" t="s">
        <v>21</v>
      </c>
      <c r="E21" s="18" t="s">
        <v>22</v>
      </c>
      <c r="F21" s="77">
        <v>15.2</v>
      </c>
      <c r="G21" s="77">
        <v>15.373307054174264</v>
      </c>
      <c r="H21" s="33">
        <f t="shared" si="3"/>
        <v>1.1529980290630697</v>
      </c>
      <c r="I21" s="53"/>
      <c r="J21" s="37">
        <f t="shared" si="0"/>
        <v>-1.1273244823871973</v>
      </c>
      <c r="K21" s="71">
        <f t="shared" ref="K21:K22" si="4">(F21-G21)/(G21*0.075)</f>
        <v>-0.15030993098495965</v>
      </c>
      <c r="L21" s="35"/>
    </row>
    <row r="22" spans="1:12" x14ac:dyDescent="0.3">
      <c r="A22" s="17" t="s">
        <v>26</v>
      </c>
      <c r="B22" s="65" t="s">
        <v>20</v>
      </c>
      <c r="C22" s="19">
        <v>12</v>
      </c>
      <c r="D22" s="19" t="s">
        <v>21</v>
      </c>
      <c r="E22" s="18" t="s">
        <v>22</v>
      </c>
      <c r="F22" s="77">
        <v>20.6</v>
      </c>
      <c r="G22" s="77">
        <v>21.280878250697381</v>
      </c>
      <c r="H22" s="33">
        <f t="shared" si="3"/>
        <v>1.5960658688023035</v>
      </c>
      <c r="I22" s="53"/>
      <c r="J22" s="37">
        <f t="shared" si="0"/>
        <v>-3.1994837932737412</v>
      </c>
      <c r="K22" s="71">
        <f t="shared" si="4"/>
        <v>-0.42659783910316551</v>
      </c>
    </row>
    <row r="23" spans="1:12" x14ac:dyDescent="0.3">
      <c r="A23" s="17" t="s">
        <v>45</v>
      </c>
      <c r="B23" s="65" t="s">
        <v>20</v>
      </c>
      <c r="C23" s="19">
        <v>13</v>
      </c>
      <c r="D23" s="19" t="s">
        <v>21</v>
      </c>
      <c r="E23" s="18" t="s">
        <v>22</v>
      </c>
      <c r="F23" s="46" t="s">
        <v>52</v>
      </c>
      <c r="G23" s="82">
        <v>0</v>
      </c>
      <c r="H23" s="33"/>
      <c r="I23" s="53"/>
      <c r="J23" s="37"/>
      <c r="K23" s="71"/>
    </row>
    <row r="24" spans="1:12" x14ac:dyDescent="0.3">
      <c r="A24" s="17" t="s">
        <v>46</v>
      </c>
      <c r="B24" s="65" t="s">
        <v>20</v>
      </c>
      <c r="C24" s="19">
        <v>14</v>
      </c>
      <c r="D24" s="19" t="s">
        <v>21</v>
      </c>
      <c r="E24" s="18" t="s">
        <v>22</v>
      </c>
      <c r="F24" s="46" t="s">
        <v>52</v>
      </c>
      <c r="G24" s="82">
        <v>0</v>
      </c>
      <c r="H24" s="33"/>
      <c r="I24" s="53"/>
      <c r="J24" s="37"/>
      <c r="K24" s="71"/>
    </row>
    <row r="25" spans="1:12" x14ac:dyDescent="0.3">
      <c r="A25" s="17" t="s">
        <v>25</v>
      </c>
      <c r="B25" s="65" t="s">
        <v>20</v>
      </c>
      <c r="C25" s="19">
        <v>20</v>
      </c>
      <c r="D25" s="19" t="s">
        <v>21</v>
      </c>
      <c r="E25" s="18" t="s">
        <v>22</v>
      </c>
      <c r="F25" s="77">
        <v>86.4</v>
      </c>
      <c r="G25" s="82">
        <v>86.936182685537531</v>
      </c>
      <c r="H25" s="33">
        <f>G25*0.05</f>
        <v>4.3468091342768771</v>
      </c>
      <c r="I25" s="53"/>
      <c r="J25" s="37">
        <f t="shared" si="0"/>
        <v>-0.61675434666482476</v>
      </c>
      <c r="K25" s="71">
        <f>(F25-G25)/(G25*0.05)</f>
        <v>-0.12335086933296495</v>
      </c>
    </row>
    <row r="26" spans="1:12" x14ac:dyDescent="0.3">
      <c r="A26" s="17" t="s">
        <v>24</v>
      </c>
      <c r="B26" s="65" t="s">
        <v>20</v>
      </c>
      <c r="C26" s="19">
        <v>21</v>
      </c>
      <c r="D26" s="19" t="s">
        <v>21</v>
      </c>
      <c r="E26" s="18" t="s">
        <v>22</v>
      </c>
      <c r="F26" s="77">
        <v>114.5</v>
      </c>
      <c r="G26" s="82">
        <v>114.70121635621116</v>
      </c>
      <c r="H26" s="33">
        <f t="shared" ref="H26:H27" si="5">G26*0.05</f>
        <v>5.7350608178105587</v>
      </c>
      <c r="I26" s="53"/>
      <c r="J26" s="37">
        <f t="shared" si="0"/>
        <v>-0.17542652345226536</v>
      </c>
      <c r="K26" s="71">
        <f t="shared" ref="K26:K27" si="6">(F26-G26)/(G26*0.05)</f>
        <v>-3.5085304690453067E-2</v>
      </c>
    </row>
    <row r="27" spans="1:12" x14ac:dyDescent="0.3">
      <c r="A27" s="17" t="s">
        <v>23</v>
      </c>
      <c r="B27" s="65" t="s">
        <v>20</v>
      </c>
      <c r="C27" s="19">
        <v>22</v>
      </c>
      <c r="D27" s="19" t="s">
        <v>21</v>
      </c>
      <c r="E27" s="18" t="s">
        <v>22</v>
      </c>
      <c r="F27" s="77">
        <v>201.8</v>
      </c>
      <c r="G27" s="82">
        <v>202.16511731133815</v>
      </c>
      <c r="H27" s="33">
        <f t="shared" si="5"/>
        <v>10.108255865566909</v>
      </c>
      <c r="I27" s="53"/>
      <c r="J27" s="37">
        <f t="shared" si="0"/>
        <v>-0.18060351666694868</v>
      </c>
      <c r="K27" s="71">
        <f t="shared" si="6"/>
        <v>-3.6120703333389736E-2</v>
      </c>
    </row>
    <row r="28" spans="1:12" x14ac:dyDescent="0.3">
      <c r="A28" s="17" t="s">
        <v>47</v>
      </c>
      <c r="B28" s="65" t="s">
        <v>20</v>
      </c>
      <c r="C28" s="19">
        <v>23</v>
      </c>
      <c r="D28" s="19" t="s">
        <v>21</v>
      </c>
      <c r="E28" s="18" t="s">
        <v>22</v>
      </c>
      <c r="F28" s="46" t="s">
        <v>52</v>
      </c>
      <c r="G28" s="82">
        <v>0</v>
      </c>
      <c r="H28" s="33"/>
      <c r="I28" s="53"/>
      <c r="J28" s="37"/>
      <c r="K28" s="71"/>
    </row>
    <row r="29" spans="1:12" ht="15" thickBot="1" x14ac:dyDescent="0.35">
      <c r="A29" s="72" t="s">
        <v>48</v>
      </c>
      <c r="B29" s="73" t="s">
        <v>20</v>
      </c>
      <c r="C29" s="70">
        <v>24</v>
      </c>
      <c r="D29" s="70" t="s">
        <v>21</v>
      </c>
      <c r="E29" s="74" t="s">
        <v>22</v>
      </c>
      <c r="F29" s="63" t="s">
        <v>52</v>
      </c>
      <c r="G29" s="83">
        <v>0</v>
      </c>
      <c r="H29" s="61"/>
      <c r="I29" s="62"/>
      <c r="J29" s="75"/>
      <c r="K29" s="76"/>
    </row>
  </sheetData>
  <sheetProtection algorithmName="SHA-512" hashValue="OUTe9oRMB1ZncACZJaF9+as5PiQQ+tUDjji5NwNy7vSv71++dV2U6L1ySF29ppLbB6kx1uioqViifDSNLN21vg==" saltValue="CGPA4bRZugwewMgv34/PVg==" spinCount="100000" sheet="1" objects="1" scenarios="1" selectLockedCells="1" selectUnlockedCells="1"/>
  <mergeCells count="2">
    <mergeCell ref="A2:K2"/>
    <mergeCell ref="A8:K8"/>
  </mergeCells>
  <conditionalFormatting sqref="K14:K19">
    <cfRule type="cellIs" dxfId="92" priority="4" stopIfTrue="1" operator="between">
      <formula>-2</formula>
      <formula>2</formula>
    </cfRule>
    <cfRule type="cellIs" dxfId="91" priority="5" stopIfTrue="1" operator="between">
      <formula>-3</formula>
      <formula>3</formula>
    </cfRule>
    <cfRule type="cellIs" dxfId="90" priority="6" operator="notBetween">
      <formula>-3</formula>
      <formula>3</formula>
    </cfRule>
  </conditionalFormatting>
  <conditionalFormatting sqref="K20:K29">
    <cfRule type="cellIs" dxfId="89" priority="1" stopIfTrue="1" operator="between">
      <formula>-2</formula>
      <formula>2</formula>
    </cfRule>
    <cfRule type="cellIs" dxfId="88" priority="2" stopIfTrue="1" operator="between">
      <formula>-3</formula>
      <formula>3</formula>
    </cfRule>
    <cfRule type="cellIs" dxfId="87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29"/>
  <sheetViews>
    <sheetView topLeftCell="A2" zoomScale="80" zoomScaleNormal="80" zoomScalePageLayoutView="85" workbookViewId="0">
      <selection activeCell="H3" sqref="H3"/>
    </sheetView>
  </sheetViews>
  <sheetFormatPr defaultColWidth="9.109375" defaultRowHeight="14.4" x14ac:dyDescent="0.3"/>
  <cols>
    <col min="1" max="1" width="28" style="9" bestFit="1" customWidth="1"/>
    <col min="2" max="2" width="11.5546875" style="2" customWidth="1"/>
    <col min="3" max="3" width="4.6640625" style="2" customWidth="1"/>
    <col min="4" max="4" width="23.5546875" style="9" bestFit="1" customWidth="1"/>
    <col min="5" max="5" width="16.44140625" style="9" customWidth="1"/>
    <col min="6" max="6" width="17" style="41" customWidth="1"/>
    <col min="7" max="7" width="14.88671875" style="34" bestFit="1" customWidth="1"/>
    <col min="8" max="8" width="8" style="9" customWidth="1"/>
    <col min="9" max="9" width="9.5546875" style="9" customWidth="1"/>
    <col min="10" max="10" width="13.33203125" style="9" customWidth="1"/>
    <col min="11" max="11" width="10.5546875" style="36" bestFit="1" customWidth="1"/>
    <col min="12" max="16384" width="9.109375" style="9"/>
  </cols>
  <sheetData>
    <row r="1" spans="1:12" s="3" customFormat="1" ht="15" hidden="1" thickBot="1" x14ac:dyDescent="0.35">
      <c r="B1" s="1"/>
      <c r="C1" s="1"/>
      <c r="D1" s="4"/>
      <c r="F1" s="38"/>
      <c r="G1" s="54"/>
      <c r="K1" s="1"/>
    </row>
    <row r="2" spans="1:12" ht="18.600000000000001" thickTop="1" x14ac:dyDescent="0.35">
      <c r="A2" s="95" t="s">
        <v>10</v>
      </c>
      <c r="B2" s="96"/>
      <c r="C2" s="96"/>
      <c r="D2" s="96"/>
      <c r="E2" s="96"/>
      <c r="F2" s="96"/>
      <c r="G2" s="96"/>
      <c r="H2" s="96"/>
      <c r="I2" s="96"/>
      <c r="J2" s="96"/>
      <c r="K2" s="97"/>
    </row>
    <row r="3" spans="1:12" s="13" customFormat="1" ht="13.8" x14ac:dyDescent="0.3">
      <c r="A3" s="10"/>
      <c r="B3" s="11"/>
      <c r="C3" s="11"/>
      <c r="D3" s="67">
        <v>44160</v>
      </c>
      <c r="E3" s="11"/>
      <c r="F3" s="39"/>
      <c r="G3" s="55"/>
      <c r="H3" s="39" t="s">
        <v>61</v>
      </c>
      <c r="I3" s="11"/>
      <c r="J3" s="11"/>
      <c r="K3" s="12" t="s">
        <v>42</v>
      </c>
    </row>
    <row r="4" spans="1:12" s="13" customFormat="1" thickBot="1" x14ac:dyDescent="0.35">
      <c r="A4" s="14"/>
      <c r="B4" s="15"/>
      <c r="C4" s="15"/>
      <c r="D4" s="15"/>
      <c r="E4" s="15"/>
      <c r="F4" s="40"/>
      <c r="G4" s="56"/>
      <c r="H4" s="15"/>
      <c r="I4" s="15"/>
      <c r="J4" s="15"/>
      <c r="K4" s="16"/>
    </row>
    <row r="5" spans="1:12" ht="15.6" thickTop="1" thickBot="1" x14ac:dyDescent="0.35">
      <c r="K5" s="9"/>
    </row>
    <row r="6" spans="1:12" ht="15.6" thickTop="1" thickBot="1" x14ac:dyDescent="0.35">
      <c r="A6" s="5" t="s">
        <v>5</v>
      </c>
      <c r="B6" s="68">
        <v>295</v>
      </c>
      <c r="C6" s="8"/>
      <c r="D6" s="6"/>
      <c r="E6" s="6"/>
      <c r="F6" s="69"/>
      <c r="G6" s="57"/>
      <c r="H6" s="6"/>
      <c r="I6" s="6"/>
      <c r="J6" s="6"/>
      <c r="K6" s="7"/>
    </row>
    <row r="7" spans="1:12" ht="15.6" thickTop="1" thickBot="1" x14ac:dyDescent="0.35">
      <c r="A7" s="22"/>
      <c r="B7" s="23"/>
      <c r="C7" s="24"/>
      <c r="D7" s="22"/>
      <c r="E7" s="22"/>
      <c r="F7" s="42"/>
      <c r="G7" s="58"/>
      <c r="H7" s="22"/>
      <c r="I7" s="22"/>
      <c r="J7" s="22"/>
      <c r="K7" s="22"/>
    </row>
    <row r="8" spans="1:12" ht="15.6" thickTop="1" thickBot="1" x14ac:dyDescent="0.35">
      <c r="A8" s="98" t="s">
        <v>44</v>
      </c>
      <c r="B8" s="99"/>
      <c r="C8" s="99"/>
      <c r="D8" s="99"/>
      <c r="E8" s="99"/>
      <c r="F8" s="99"/>
      <c r="G8" s="99"/>
      <c r="H8" s="99"/>
      <c r="I8" s="99"/>
      <c r="J8" s="99"/>
      <c r="K8" s="100"/>
    </row>
    <row r="9" spans="1:12" ht="15" thickTop="1" x14ac:dyDescent="0.3">
      <c r="A9" s="3"/>
      <c r="K9" s="9"/>
    </row>
    <row r="10" spans="1:12" ht="15" thickBot="1" x14ac:dyDescent="0.35">
      <c r="K10" s="9"/>
    </row>
    <row r="11" spans="1:12" s="31" customFormat="1" ht="63" customHeight="1" thickBot="1" x14ac:dyDescent="0.35">
      <c r="A11" s="26" t="s">
        <v>0</v>
      </c>
      <c r="B11" s="64" t="s">
        <v>8</v>
      </c>
      <c r="C11" s="27" t="s">
        <v>1</v>
      </c>
      <c r="D11" s="27" t="s">
        <v>2</v>
      </c>
      <c r="E11" s="27" t="s">
        <v>3</v>
      </c>
      <c r="F11" s="43" t="s">
        <v>9</v>
      </c>
      <c r="G11" s="59" t="s">
        <v>41</v>
      </c>
      <c r="H11" s="28" t="s">
        <v>6</v>
      </c>
      <c r="I11" s="29" t="s">
        <v>7</v>
      </c>
      <c r="J11" s="32" t="s">
        <v>43</v>
      </c>
      <c r="K11" s="30" t="s">
        <v>4</v>
      </c>
    </row>
    <row r="12" spans="1:12" x14ac:dyDescent="0.3">
      <c r="A12" s="17"/>
      <c r="B12" s="65"/>
      <c r="C12" s="19"/>
      <c r="D12" s="19"/>
      <c r="E12" s="20"/>
      <c r="F12" s="44"/>
      <c r="G12" s="60"/>
      <c r="H12" s="18"/>
      <c r="I12" s="20"/>
      <c r="J12" s="18"/>
      <c r="K12" s="21"/>
    </row>
    <row r="13" spans="1:12" x14ac:dyDescent="0.3">
      <c r="A13" s="17"/>
      <c r="B13" s="65"/>
      <c r="C13" s="19"/>
      <c r="D13" s="19"/>
      <c r="E13" s="18"/>
      <c r="F13" s="45"/>
      <c r="G13" s="33"/>
      <c r="H13" s="18"/>
      <c r="I13" s="18"/>
      <c r="J13" s="18"/>
      <c r="K13" s="25"/>
    </row>
    <row r="14" spans="1:12" x14ac:dyDescent="0.3">
      <c r="A14" s="47" t="s">
        <v>17</v>
      </c>
      <c r="B14" s="66" t="s">
        <v>12</v>
      </c>
      <c r="C14" s="49">
        <v>1</v>
      </c>
      <c r="D14" s="49" t="s">
        <v>39</v>
      </c>
      <c r="E14" s="48" t="s">
        <v>40</v>
      </c>
      <c r="F14" s="79">
        <v>94.3</v>
      </c>
      <c r="G14" s="84">
        <v>93.941832114730857</v>
      </c>
      <c r="H14" s="51">
        <f>G14*0.04</f>
        <v>3.7576732845892344</v>
      </c>
      <c r="I14" s="48"/>
      <c r="J14" s="52">
        <f>((F14-G14)/G14)*100</f>
        <v>0.38126559510965297</v>
      </c>
      <c r="K14" s="71">
        <f>(F14-G14)/(G14*0.04)</f>
        <v>9.5316398777413228E-2</v>
      </c>
      <c r="L14" s="35"/>
    </row>
    <row r="15" spans="1:12" x14ac:dyDescent="0.3">
      <c r="A15" s="47" t="s">
        <v>13</v>
      </c>
      <c r="B15" s="66" t="s">
        <v>36</v>
      </c>
      <c r="C15" s="49">
        <v>2</v>
      </c>
      <c r="D15" s="49" t="s">
        <v>37</v>
      </c>
      <c r="E15" s="48" t="s">
        <v>38</v>
      </c>
      <c r="F15" s="79">
        <v>120.3</v>
      </c>
      <c r="G15" s="84">
        <v>120.13</v>
      </c>
      <c r="H15" s="51">
        <f>1</f>
        <v>1</v>
      </c>
      <c r="I15" s="48"/>
      <c r="J15" s="85">
        <f>F15-G15</f>
        <v>0.17000000000000171</v>
      </c>
      <c r="K15" s="71">
        <f>(F15-G15)/1</f>
        <v>0.17000000000000171</v>
      </c>
      <c r="L15" s="34"/>
    </row>
    <row r="16" spans="1:12" x14ac:dyDescent="0.3">
      <c r="A16" s="47" t="s">
        <v>11</v>
      </c>
      <c r="B16" s="66" t="s">
        <v>12</v>
      </c>
      <c r="C16" s="49">
        <v>3</v>
      </c>
      <c r="D16" s="49" t="s">
        <v>35</v>
      </c>
      <c r="E16" s="48" t="s">
        <v>30</v>
      </c>
      <c r="F16" s="50">
        <v>6.22</v>
      </c>
      <c r="G16" s="51">
        <v>6.0919425216445005</v>
      </c>
      <c r="H16" s="51">
        <f>((12.5-0.53*G16)/200)*G16</f>
        <v>0.28240023383217733</v>
      </c>
      <c r="I16" s="48"/>
      <c r="J16" s="52">
        <f t="shared" ref="J16:J27" si="0">((F16-G16)/G16)*100</f>
        <v>2.1020795567344024</v>
      </c>
      <c r="K16" s="71">
        <f>(F16-G16)/((12.5-0.53*G16)/2/100*G16)</f>
        <v>0.45346095014779741</v>
      </c>
      <c r="L16" s="35"/>
    </row>
    <row r="17" spans="1:12" x14ac:dyDescent="0.3">
      <c r="A17" s="47" t="s">
        <v>19</v>
      </c>
      <c r="B17" s="66" t="s">
        <v>12</v>
      </c>
      <c r="C17" s="49">
        <v>4</v>
      </c>
      <c r="D17" s="49" t="s">
        <v>34</v>
      </c>
      <c r="E17" s="48" t="s">
        <v>30</v>
      </c>
      <c r="F17" s="50">
        <v>6.13</v>
      </c>
      <c r="G17" s="51">
        <v>6.0259745414718546</v>
      </c>
      <c r="H17" s="51">
        <f t="shared" ref="H17:H19" si="1">((12.5-0.53*G17)/200)*G17</f>
        <v>0.28039563052965355</v>
      </c>
      <c r="I17" s="48"/>
      <c r="J17" s="52">
        <f t="shared" si="0"/>
        <v>1.7262844011740028</v>
      </c>
      <c r="K17" s="71">
        <f t="shared" ref="K17:K19" si="2">(F17-G17)/((12.5-0.53*G17)/2/100*G17)</f>
        <v>0.37099529094531997</v>
      </c>
      <c r="L17" s="35"/>
    </row>
    <row r="18" spans="1:12" x14ac:dyDescent="0.3">
      <c r="A18" s="47" t="s">
        <v>18</v>
      </c>
      <c r="B18" s="66" t="s">
        <v>12</v>
      </c>
      <c r="C18" s="49">
        <v>6</v>
      </c>
      <c r="D18" s="49" t="s">
        <v>32</v>
      </c>
      <c r="E18" s="48" t="s">
        <v>30</v>
      </c>
      <c r="F18" s="79">
        <v>13.1</v>
      </c>
      <c r="G18" s="84">
        <v>13.064240233209389</v>
      </c>
      <c r="H18" s="51">
        <f t="shared" si="1"/>
        <v>0.36422792646741847</v>
      </c>
      <c r="I18" s="48"/>
      <c r="J18" s="52">
        <f t="shared" si="0"/>
        <v>0.2737225139178675</v>
      </c>
      <c r="K18" s="71">
        <f t="shared" si="2"/>
        <v>9.8179640252843314E-2</v>
      </c>
      <c r="L18" s="35"/>
    </row>
    <row r="19" spans="1:12" x14ac:dyDescent="0.3">
      <c r="A19" s="47" t="s">
        <v>15</v>
      </c>
      <c r="B19" s="66" t="s">
        <v>12</v>
      </c>
      <c r="C19" s="49">
        <v>7</v>
      </c>
      <c r="D19" s="49" t="s">
        <v>31</v>
      </c>
      <c r="E19" s="48" t="s">
        <v>30</v>
      </c>
      <c r="F19" s="79">
        <v>13.1</v>
      </c>
      <c r="G19" s="84">
        <v>12.978799269016926</v>
      </c>
      <c r="H19" s="51">
        <f t="shared" si="1"/>
        <v>0.36478449358015697</v>
      </c>
      <c r="I19" s="48"/>
      <c r="J19" s="52">
        <f t="shared" si="0"/>
        <v>0.93383623916893699</v>
      </c>
      <c r="K19" s="71">
        <f t="shared" si="2"/>
        <v>0.3322529688517058</v>
      </c>
      <c r="L19" s="35"/>
    </row>
    <row r="20" spans="1:12" x14ac:dyDescent="0.3">
      <c r="A20" s="17" t="s">
        <v>28</v>
      </c>
      <c r="B20" s="65" t="s">
        <v>20</v>
      </c>
      <c r="C20" s="19">
        <v>10</v>
      </c>
      <c r="D20" s="19" t="s">
        <v>21</v>
      </c>
      <c r="E20" s="18" t="s">
        <v>22</v>
      </c>
      <c r="F20" s="46">
        <v>6.53</v>
      </c>
      <c r="G20" s="46">
        <v>6.5547946712319725</v>
      </c>
      <c r="H20" s="33">
        <f t="shared" ref="H20:H22" si="3">G20*0.075</f>
        <v>0.49160960034239792</v>
      </c>
      <c r="I20" s="18"/>
      <c r="J20" s="37">
        <f t="shared" si="0"/>
        <v>-0.37826770288918993</v>
      </c>
      <c r="K20" s="71">
        <f>(F20-G20)/(G20*0.075)</f>
        <v>-5.0435693718558654E-2</v>
      </c>
      <c r="L20" s="35"/>
    </row>
    <row r="21" spans="1:12" x14ac:dyDescent="0.3">
      <c r="A21" s="17" t="s">
        <v>27</v>
      </c>
      <c r="B21" s="65" t="s">
        <v>20</v>
      </c>
      <c r="C21" s="19">
        <v>11</v>
      </c>
      <c r="D21" s="19" t="s">
        <v>21</v>
      </c>
      <c r="E21" s="18" t="s">
        <v>22</v>
      </c>
      <c r="F21" s="77">
        <v>14.6</v>
      </c>
      <c r="G21" s="77">
        <v>14.661439633931712</v>
      </c>
      <c r="H21" s="33">
        <f t="shared" si="3"/>
        <v>1.0996079725448784</v>
      </c>
      <c r="I21" s="53"/>
      <c r="J21" s="37">
        <f t="shared" si="0"/>
        <v>-0.41905594174749133</v>
      </c>
      <c r="K21" s="71">
        <f t="shared" ref="K21:K22" si="4">(F21-G21)/(G21*0.075)</f>
        <v>-5.5874125566332172E-2</v>
      </c>
      <c r="L21" s="35"/>
    </row>
    <row r="22" spans="1:12" x14ac:dyDescent="0.3">
      <c r="A22" s="17" t="s">
        <v>26</v>
      </c>
      <c r="B22" s="65" t="s">
        <v>20</v>
      </c>
      <c r="C22" s="19">
        <v>12</v>
      </c>
      <c r="D22" s="19" t="s">
        <v>21</v>
      </c>
      <c r="E22" s="18" t="s">
        <v>22</v>
      </c>
      <c r="F22" s="77">
        <v>21.9</v>
      </c>
      <c r="G22" s="77">
        <v>21.295843706569887</v>
      </c>
      <c r="H22" s="33">
        <f t="shared" si="3"/>
        <v>1.5971882779927415</v>
      </c>
      <c r="I22" s="53"/>
      <c r="J22" s="37">
        <f t="shared" si="0"/>
        <v>2.836968103986067</v>
      </c>
      <c r="K22" s="71">
        <f t="shared" si="4"/>
        <v>0.37826241386480891</v>
      </c>
    </row>
    <row r="23" spans="1:12" x14ac:dyDescent="0.3">
      <c r="A23" s="17" t="s">
        <v>45</v>
      </c>
      <c r="B23" s="65" t="s">
        <v>20</v>
      </c>
      <c r="C23" s="19">
        <v>13</v>
      </c>
      <c r="D23" s="19" t="s">
        <v>21</v>
      </c>
      <c r="E23" s="18" t="s">
        <v>22</v>
      </c>
      <c r="F23" s="77" t="s">
        <v>55</v>
      </c>
      <c r="G23" s="82">
        <v>0</v>
      </c>
      <c r="H23" s="33"/>
      <c r="I23" s="53"/>
      <c r="J23" s="37"/>
      <c r="K23" s="71"/>
    </row>
    <row r="24" spans="1:12" x14ac:dyDescent="0.3">
      <c r="A24" s="17" t="s">
        <v>46</v>
      </c>
      <c r="B24" s="65" t="s">
        <v>20</v>
      </c>
      <c r="C24" s="19">
        <v>14</v>
      </c>
      <c r="D24" s="19" t="s">
        <v>21</v>
      </c>
      <c r="E24" s="18" t="s">
        <v>22</v>
      </c>
      <c r="F24" s="77" t="s">
        <v>55</v>
      </c>
      <c r="G24" s="82">
        <v>0</v>
      </c>
      <c r="H24" s="33"/>
      <c r="I24" s="53"/>
      <c r="J24" s="37"/>
      <c r="K24" s="71"/>
    </row>
    <row r="25" spans="1:12" x14ac:dyDescent="0.3">
      <c r="A25" s="17" t="s">
        <v>25</v>
      </c>
      <c r="B25" s="65" t="s">
        <v>20</v>
      </c>
      <c r="C25" s="19">
        <v>20</v>
      </c>
      <c r="D25" s="19" t="s">
        <v>21</v>
      </c>
      <c r="E25" s="18" t="s">
        <v>22</v>
      </c>
      <c r="F25" s="77">
        <v>88.9</v>
      </c>
      <c r="G25" s="82">
        <v>88.938978703037122</v>
      </c>
      <c r="H25" s="33">
        <f>G25*0.05</f>
        <v>4.4469489351518563</v>
      </c>
      <c r="I25" s="53"/>
      <c r="J25" s="37">
        <f t="shared" si="0"/>
        <v>-4.3826344315538723E-2</v>
      </c>
      <c r="K25" s="71">
        <f>(F25-G25)/(G25*0.05)</f>
        <v>-8.7652688631077429E-3</v>
      </c>
    </row>
    <row r="26" spans="1:12" x14ac:dyDescent="0.3">
      <c r="A26" s="17" t="s">
        <v>24</v>
      </c>
      <c r="B26" s="65" t="s">
        <v>20</v>
      </c>
      <c r="C26" s="19">
        <v>21</v>
      </c>
      <c r="D26" s="19" t="s">
        <v>21</v>
      </c>
      <c r="E26" s="18" t="s">
        <v>22</v>
      </c>
      <c r="F26" s="77">
        <v>115</v>
      </c>
      <c r="G26" s="82">
        <v>115.04402941494105</v>
      </c>
      <c r="H26" s="33">
        <f t="shared" ref="H26:H27" si="5">G26*0.05</f>
        <v>5.7522014707470532</v>
      </c>
      <c r="I26" s="53"/>
      <c r="J26" s="37">
        <f t="shared" si="0"/>
        <v>-3.8271794864073401E-2</v>
      </c>
      <c r="K26" s="71">
        <f t="shared" ref="K26:K27" si="6">(F26-G26)/(G26*0.05)</f>
        <v>-7.6543589728146795E-3</v>
      </c>
    </row>
    <row r="27" spans="1:12" x14ac:dyDescent="0.3">
      <c r="A27" s="17" t="s">
        <v>23</v>
      </c>
      <c r="B27" s="65" t="s">
        <v>20</v>
      </c>
      <c r="C27" s="19">
        <v>22</v>
      </c>
      <c r="D27" s="19" t="s">
        <v>21</v>
      </c>
      <c r="E27" s="18" t="s">
        <v>22</v>
      </c>
      <c r="F27" s="77">
        <v>206</v>
      </c>
      <c r="G27" s="82">
        <v>203.67447479675437</v>
      </c>
      <c r="H27" s="33">
        <f t="shared" si="5"/>
        <v>10.183723739837719</v>
      </c>
      <c r="I27" s="53"/>
      <c r="J27" s="37">
        <f t="shared" si="0"/>
        <v>1.1417852951707677</v>
      </c>
      <c r="K27" s="71">
        <f t="shared" si="6"/>
        <v>0.22835705903415351</v>
      </c>
    </row>
    <row r="28" spans="1:12" x14ac:dyDescent="0.3">
      <c r="A28" s="17" t="s">
        <v>47</v>
      </c>
      <c r="B28" s="65" t="s">
        <v>20</v>
      </c>
      <c r="C28" s="19">
        <v>23</v>
      </c>
      <c r="D28" s="19" t="s">
        <v>21</v>
      </c>
      <c r="E28" s="18" t="s">
        <v>22</v>
      </c>
      <c r="F28" s="46" t="s">
        <v>55</v>
      </c>
      <c r="G28" s="82">
        <v>0</v>
      </c>
      <c r="H28" s="33"/>
      <c r="I28" s="53"/>
      <c r="J28" s="37"/>
      <c r="K28" s="71"/>
    </row>
    <row r="29" spans="1:12" ht="15" thickBot="1" x14ac:dyDescent="0.35">
      <c r="A29" s="72" t="s">
        <v>48</v>
      </c>
      <c r="B29" s="73" t="s">
        <v>20</v>
      </c>
      <c r="C29" s="70">
        <v>24</v>
      </c>
      <c r="D29" s="70" t="s">
        <v>21</v>
      </c>
      <c r="E29" s="74" t="s">
        <v>22</v>
      </c>
      <c r="F29" s="63" t="s">
        <v>55</v>
      </c>
      <c r="G29" s="83">
        <v>0</v>
      </c>
      <c r="H29" s="61"/>
      <c r="I29" s="62"/>
      <c r="J29" s="75"/>
      <c r="K29" s="76"/>
    </row>
  </sheetData>
  <sheetProtection algorithmName="SHA-512" hashValue="/8J7bZjNBuVD8OBpj5BLYafM4VXOodD4f1dPjbXSoQKhS0/3gobvyVNzFzuEMZFZKpJ8HwgeJP7PPEhkZPWpxg==" saltValue="LkkRvkfK2/HirL9U54HPbQ==" spinCount="100000" sheet="1" objects="1" scenarios="1" selectLockedCells="1" selectUnlockedCells="1"/>
  <mergeCells count="2">
    <mergeCell ref="A2:K2"/>
    <mergeCell ref="A8:K8"/>
  </mergeCells>
  <conditionalFormatting sqref="K14:K19">
    <cfRule type="cellIs" dxfId="86" priority="4" stopIfTrue="1" operator="between">
      <formula>-2</formula>
      <formula>2</formula>
    </cfRule>
    <cfRule type="cellIs" dxfId="85" priority="5" stopIfTrue="1" operator="between">
      <formula>-3</formula>
      <formula>3</formula>
    </cfRule>
    <cfRule type="cellIs" dxfId="84" priority="6" operator="notBetween">
      <formula>-3</formula>
      <formula>3</formula>
    </cfRule>
  </conditionalFormatting>
  <conditionalFormatting sqref="K20:K29">
    <cfRule type="cellIs" dxfId="83" priority="1" stopIfTrue="1" operator="between">
      <formula>-2</formula>
      <formula>2</formula>
    </cfRule>
    <cfRule type="cellIs" dxfId="82" priority="2" stopIfTrue="1" operator="between">
      <formula>-3</formula>
      <formula>3</formula>
    </cfRule>
    <cfRule type="cellIs" dxfId="81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29"/>
  <sheetViews>
    <sheetView topLeftCell="A2" zoomScale="80" zoomScaleNormal="80" zoomScalePageLayoutView="85" workbookViewId="0">
      <selection activeCell="H3" sqref="H3"/>
    </sheetView>
  </sheetViews>
  <sheetFormatPr defaultColWidth="9.109375" defaultRowHeight="14.4" x14ac:dyDescent="0.3"/>
  <cols>
    <col min="1" max="1" width="28" style="9" bestFit="1" customWidth="1"/>
    <col min="2" max="2" width="11.5546875" style="2" customWidth="1"/>
    <col min="3" max="3" width="4.6640625" style="2" customWidth="1"/>
    <col min="4" max="4" width="23.5546875" style="9" bestFit="1" customWidth="1"/>
    <col min="5" max="5" width="16.44140625" style="9" customWidth="1"/>
    <col min="6" max="6" width="17" style="41" customWidth="1"/>
    <col min="7" max="7" width="14.88671875" style="34" bestFit="1" customWidth="1"/>
    <col min="8" max="8" width="8" style="9" customWidth="1"/>
    <col min="9" max="9" width="9.5546875" style="9" customWidth="1"/>
    <col min="10" max="10" width="13.33203125" style="9" customWidth="1"/>
    <col min="11" max="11" width="10.5546875" style="36" bestFit="1" customWidth="1"/>
    <col min="12" max="16384" width="9.109375" style="9"/>
  </cols>
  <sheetData>
    <row r="1" spans="1:12" s="3" customFormat="1" ht="15" hidden="1" thickBot="1" x14ac:dyDescent="0.35">
      <c r="B1" s="1"/>
      <c r="C1" s="1"/>
      <c r="D1" s="4"/>
      <c r="F1" s="38"/>
      <c r="G1" s="54"/>
      <c r="K1" s="1"/>
    </row>
    <row r="2" spans="1:12" ht="18.600000000000001" thickTop="1" x14ac:dyDescent="0.35">
      <c r="A2" s="95" t="s">
        <v>10</v>
      </c>
      <c r="B2" s="96"/>
      <c r="C2" s="96"/>
      <c r="D2" s="96"/>
      <c r="E2" s="96"/>
      <c r="F2" s="96"/>
      <c r="G2" s="96"/>
      <c r="H2" s="96"/>
      <c r="I2" s="96"/>
      <c r="J2" s="96"/>
      <c r="K2" s="97"/>
    </row>
    <row r="3" spans="1:12" s="13" customFormat="1" ht="13.8" x14ac:dyDescent="0.3">
      <c r="A3" s="10"/>
      <c r="B3" s="11"/>
      <c r="C3" s="11"/>
      <c r="D3" s="67">
        <v>44160</v>
      </c>
      <c r="E3" s="11"/>
      <c r="F3" s="39"/>
      <c r="G3" s="55"/>
      <c r="H3" s="39" t="s">
        <v>61</v>
      </c>
      <c r="I3" s="11"/>
      <c r="J3" s="11"/>
      <c r="K3" s="12" t="s">
        <v>42</v>
      </c>
    </row>
    <row r="4" spans="1:12" s="13" customFormat="1" thickBot="1" x14ac:dyDescent="0.35">
      <c r="A4" s="14"/>
      <c r="B4" s="15"/>
      <c r="C4" s="15"/>
      <c r="D4" s="15"/>
      <c r="E4" s="15"/>
      <c r="F4" s="40"/>
      <c r="G4" s="56"/>
      <c r="H4" s="15"/>
      <c r="I4" s="15"/>
      <c r="J4" s="15"/>
      <c r="K4" s="16"/>
    </row>
    <row r="5" spans="1:12" ht="15.6" thickTop="1" thickBot="1" x14ac:dyDescent="0.35">
      <c r="K5" s="9"/>
    </row>
    <row r="6" spans="1:12" ht="15.6" thickTop="1" thickBot="1" x14ac:dyDescent="0.35">
      <c r="A6" s="5" t="s">
        <v>5</v>
      </c>
      <c r="B6" s="68">
        <v>339</v>
      </c>
      <c r="C6" s="8"/>
      <c r="D6" s="6"/>
      <c r="E6" s="6"/>
      <c r="F6" s="69"/>
      <c r="G6" s="57"/>
      <c r="H6" s="6"/>
      <c r="I6" s="6"/>
      <c r="J6" s="6"/>
      <c r="K6" s="7"/>
    </row>
    <row r="7" spans="1:12" ht="15.6" thickTop="1" thickBot="1" x14ac:dyDescent="0.35">
      <c r="A7" s="22"/>
      <c r="B7" s="23"/>
      <c r="C7" s="24"/>
      <c r="D7" s="22"/>
      <c r="E7" s="22"/>
      <c r="F7" s="42"/>
      <c r="G7" s="58"/>
      <c r="H7" s="22"/>
      <c r="I7" s="22"/>
      <c r="J7" s="22"/>
      <c r="K7" s="22"/>
    </row>
    <row r="8" spans="1:12" ht="15.6" thickTop="1" thickBot="1" x14ac:dyDescent="0.35">
      <c r="A8" s="98" t="s">
        <v>44</v>
      </c>
      <c r="B8" s="99"/>
      <c r="C8" s="99"/>
      <c r="D8" s="99"/>
      <c r="E8" s="99"/>
      <c r="F8" s="99"/>
      <c r="G8" s="99"/>
      <c r="H8" s="99"/>
      <c r="I8" s="99"/>
      <c r="J8" s="99"/>
      <c r="K8" s="100"/>
    </row>
    <row r="9" spans="1:12" ht="15" thickTop="1" x14ac:dyDescent="0.3">
      <c r="A9" s="3"/>
      <c r="K9" s="9"/>
    </row>
    <row r="10" spans="1:12" ht="15" thickBot="1" x14ac:dyDescent="0.35">
      <c r="K10" s="9"/>
    </row>
    <row r="11" spans="1:12" s="31" customFormat="1" ht="63" customHeight="1" thickBot="1" x14ac:dyDescent="0.35">
      <c r="A11" s="26" t="s">
        <v>0</v>
      </c>
      <c r="B11" s="64" t="s">
        <v>8</v>
      </c>
      <c r="C11" s="27" t="s">
        <v>1</v>
      </c>
      <c r="D11" s="27" t="s">
        <v>2</v>
      </c>
      <c r="E11" s="27" t="s">
        <v>3</v>
      </c>
      <c r="F11" s="43" t="s">
        <v>9</v>
      </c>
      <c r="G11" s="59" t="s">
        <v>41</v>
      </c>
      <c r="H11" s="28" t="s">
        <v>6</v>
      </c>
      <c r="I11" s="29" t="s">
        <v>7</v>
      </c>
      <c r="J11" s="32" t="s">
        <v>43</v>
      </c>
      <c r="K11" s="30" t="s">
        <v>4</v>
      </c>
    </row>
    <row r="12" spans="1:12" x14ac:dyDescent="0.3">
      <c r="A12" s="17"/>
      <c r="B12" s="65"/>
      <c r="C12" s="19"/>
      <c r="D12" s="19"/>
      <c r="E12" s="20"/>
      <c r="F12" s="44"/>
      <c r="G12" s="60"/>
      <c r="H12" s="18"/>
      <c r="I12" s="20"/>
      <c r="J12" s="18"/>
      <c r="K12" s="21"/>
    </row>
    <row r="13" spans="1:12" x14ac:dyDescent="0.3">
      <c r="A13" s="17"/>
      <c r="B13" s="65"/>
      <c r="C13" s="19"/>
      <c r="D13" s="19"/>
      <c r="E13" s="18"/>
      <c r="F13" s="45"/>
      <c r="G13" s="33"/>
      <c r="H13" s="18"/>
      <c r="I13" s="18"/>
      <c r="J13" s="18"/>
      <c r="K13" s="25"/>
    </row>
    <row r="14" spans="1:12" x14ac:dyDescent="0.3">
      <c r="A14" s="47" t="s">
        <v>17</v>
      </c>
      <c r="B14" s="66" t="s">
        <v>12</v>
      </c>
      <c r="C14" s="49">
        <v>1</v>
      </c>
      <c r="D14" s="49" t="s">
        <v>39</v>
      </c>
      <c r="E14" s="48" t="s">
        <v>40</v>
      </c>
      <c r="F14" s="79">
        <v>91.7</v>
      </c>
      <c r="G14" s="84">
        <v>105.12105112899053</v>
      </c>
      <c r="H14" s="51">
        <f>G14*0.04</f>
        <v>4.2048420451596211</v>
      </c>
      <c r="I14" s="48"/>
      <c r="J14" s="52">
        <f>((F14-G14)/G14)*100</f>
        <v>-12.767234521391918</v>
      </c>
      <c r="K14" s="71">
        <f>(F14-G14)/(G14*0.04)</f>
        <v>-3.1918086303479796</v>
      </c>
      <c r="L14" s="35"/>
    </row>
    <row r="15" spans="1:12" x14ac:dyDescent="0.3">
      <c r="A15" s="47" t="s">
        <v>13</v>
      </c>
      <c r="B15" s="66" t="s">
        <v>36</v>
      </c>
      <c r="C15" s="49">
        <v>2</v>
      </c>
      <c r="D15" s="49" t="s">
        <v>37</v>
      </c>
      <c r="E15" s="48" t="s">
        <v>38</v>
      </c>
      <c r="F15" s="79">
        <v>120.3</v>
      </c>
      <c r="G15" s="84">
        <v>120.52083333333336</v>
      </c>
      <c r="H15" s="51">
        <f>1</f>
        <v>1</v>
      </c>
      <c r="I15" s="48"/>
      <c r="J15" s="85">
        <f>F15-G15</f>
        <v>-0.22083333333335986</v>
      </c>
      <c r="K15" s="71">
        <f>(F15-G15)/1</f>
        <v>-0.22083333333335986</v>
      </c>
      <c r="L15" s="34"/>
    </row>
    <row r="16" spans="1:12" x14ac:dyDescent="0.3">
      <c r="A16" s="47" t="s">
        <v>11</v>
      </c>
      <c r="B16" s="66" t="s">
        <v>12</v>
      </c>
      <c r="C16" s="49">
        <v>3</v>
      </c>
      <c r="D16" s="49" t="s">
        <v>35</v>
      </c>
      <c r="E16" s="48" t="s">
        <v>30</v>
      </c>
      <c r="F16" s="50">
        <v>6.08</v>
      </c>
      <c r="G16" s="51">
        <v>6.0465912929598638</v>
      </c>
      <c r="H16" s="51">
        <f>((12.5-0.53*G16)/200)*G16</f>
        <v>0.2810246002101317</v>
      </c>
      <c r="I16" s="48"/>
      <c r="J16" s="52">
        <f t="shared" ref="J16:J27" si="0">((F16-G16)/G16)*100</f>
        <v>0.55252133675769644</v>
      </c>
      <c r="K16" s="71">
        <f>(F16-G16)/((12.5-0.53*G16)/2/100*G16)</f>
        <v>0.11888178833865608</v>
      </c>
      <c r="L16" s="35"/>
    </row>
    <row r="17" spans="1:12" x14ac:dyDescent="0.3">
      <c r="A17" s="47" t="s">
        <v>19</v>
      </c>
      <c r="B17" s="66" t="s">
        <v>12</v>
      </c>
      <c r="C17" s="49">
        <v>4</v>
      </c>
      <c r="D17" s="49" t="s">
        <v>34</v>
      </c>
      <c r="E17" s="48" t="s">
        <v>30</v>
      </c>
      <c r="F17" s="50">
        <v>6.3</v>
      </c>
      <c r="G17" s="51">
        <v>6.0795829985852006</v>
      </c>
      <c r="H17" s="51">
        <f t="shared" ref="H17:H19" si="1">((12.5-0.53*G17)/200)*G17</f>
        <v>0.28202641440435655</v>
      </c>
      <c r="I17" s="48"/>
      <c r="J17" s="52">
        <f t="shared" si="0"/>
        <v>3.6255282881423483</v>
      </c>
      <c r="K17" s="71">
        <f t="shared" ref="K17:K19" si="2">(F17-G17)/((12.5-0.53*G17)/2/100*G17)</f>
        <v>0.78154736633560662</v>
      </c>
      <c r="L17" s="35"/>
    </row>
    <row r="18" spans="1:12" x14ac:dyDescent="0.3">
      <c r="A18" s="47" t="s">
        <v>18</v>
      </c>
      <c r="B18" s="66" t="s">
        <v>12</v>
      </c>
      <c r="C18" s="49">
        <v>6</v>
      </c>
      <c r="D18" s="49" t="s">
        <v>32</v>
      </c>
      <c r="E18" s="48" t="s">
        <v>30</v>
      </c>
      <c r="F18" s="79">
        <v>12.9</v>
      </c>
      <c r="G18" s="84">
        <v>13.021063606875714</v>
      </c>
      <c r="H18" s="51">
        <f t="shared" si="1"/>
        <v>0.36451401717582865</v>
      </c>
      <c r="I18" s="48"/>
      <c r="J18" s="52">
        <f t="shared" si="0"/>
        <v>-0.92975205813284334</v>
      </c>
      <c r="K18" s="71">
        <f t="shared" si="2"/>
        <v>-0.33212332357939695</v>
      </c>
      <c r="L18" s="35"/>
    </row>
    <row r="19" spans="1:12" x14ac:dyDescent="0.3">
      <c r="A19" s="47" t="s">
        <v>15</v>
      </c>
      <c r="B19" s="66" t="s">
        <v>12</v>
      </c>
      <c r="C19" s="49">
        <v>7</v>
      </c>
      <c r="D19" s="49" t="s">
        <v>31</v>
      </c>
      <c r="E19" s="48" t="s">
        <v>30</v>
      </c>
      <c r="F19" s="79">
        <v>13.4</v>
      </c>
      <c r="G19" s="84">
        <v>13.039688892647154</v>
      </c>
      <c r="H19" s="51">
        <f t="shared" si="1"/>
        <v>0.36439181678532939</v>
      </c>
      <c r="I19" s="48"/>
      <c r="J19" s="52">
        <f t="shared" si="0"/>
        <v>2.7631879128344767</v>
      </c>
      <c r="K19" s="71">
        <f t="shared" si="2"/>
        <v>0.98880131428723217</v>
      </c>
      <c r="L19" s="35"/>
    </row>
    <row r="20" spans="1:12" x14ac:dyDescent="0.3">
      <c r="A20" s="17" t="s">
        <v>28</v>
      </c>
      <c r="B20" s="65" t="s">
        <v>20</v>
      </c>
      <c r="C20" s="19">
        <v>10</v>
      </c>
      <c r="D20" s="19" t="s">
        <v>21</v>
      </c>
      <c r="E20" s="18" t="s">
        <v>22</v>
      </c>
      <c r="F20" s="46">
        <v>6.4</v>
      </c>
      <c r="G20" s="46">
        <v>6.5547946712319725</v>
      </c>
      <c r="H20" s="33">
        <f t="shared" ref="H20:H22" si="3">G20*0.075</f>
        <v>0.49160960034239792</v>
      </c>
      <c r="I20" s="18"/>
      <c r="J20" s="37">
        <f t="shared" si="0"/>
        <v>-2.3615487440261567</v>
      </c>
      <c r="K20" s="71">
        <f>(F20-G20)/(G20*0.075)</f>
        <v>-0.31487316587015424</v>
      </c>
      <c r="L20" s="35"/>
    </row>
    <row r="21" spans="1:12" x14ac:dyDescent="0.3">
      <c r="A21" s="17" t="s">
        <v>27</v>
      </c>
      <c r="B21" s="65" t="s">
        <v>20</v>
      </c>
      <c r="C21" s="19">
        <v>11</v>
      </c>
      <c r="D21" s="19" t="s">
        <v>21</v>
      </c>
      <c r="E21" s="18" t="s">
        <v>22</v>
      </c>
      <c r="F21" s="77">
        <v>15.3</v>
      </c>
      <c r="G21" s="77">
        <v>15.327868708201336</v>
      </c>
      <c r="H21" s="33">
        <f t="shared" si="3"/>
        <v>1.1495901531151003</v>
      </c>
      <c r="I21" s="53"/>
      <c r="J21" s="37">
        <f t="shared" si="0"/>
        <v>-0.18181724238298139</v>
      </c>
      <c r="K21" s="71">
        <f t="shared" ref="K21:K22" si="4">(F21-G21)/(G21*0.075)</f>
        <v>-2.4242298984397514E-2</v>
      </c>
      <c r="L21" s="35"/>
    </row>
    <row r="22" spans="1:12" x14ac:dyDescent="0.3">
      <c r="A22" s="17" t="s">
        <v>26</v>
      </c>
      <c r="B22" s="65" t="s">
        <v>20</v>
      </c>
      <c r="C22" s="19">
        <v>12</v>
      </c>
      <c r="D22" s="19" t="s">
        <v>21</v>
      </c>
      <c r="E22" s="18" t="s">
        <v>22</v>
      </c>
      <c r="F22" s="77">
        <v>21.9</v>
      </c>
      <c r="G22" s="77">
        <v>21.325774618314888</v>
      </c>
      <c r="H22" s="33">
        <f t="shared" si="3"/>
        <v>1.5994330963736165</v>
      </c>
      <c r="I22" s="53"/>
      <c r="J22" s="37">
        <f t="shared" si="0"/>
        <v>2.6926355171734642</v>
      </c>
      <c r="K22" s="71">
        <f t="shared" si="4"/>
        <v>0.35901806895646188</v>
      </c>
    </row>
    <row r="23" spans="1:12" x14ac:dyDescent="0.3">
      <c r="A23" s="17" t="s">
        <v>45</v>
      </c>
      <c r="B23" s="65" t="s">
        <v>20</v>
      </c>
      <c r="C23" s="19">
        <v>13</v>
      </c>
      <c r="D23" s="19" t="s">
        <v>21</v>
      </c>
      <c r="E23" s="18" t="s">
        <v>22</v>
      </c>
      <c r="F23" s="46" t="s">
        <v>52</v>
      </c>
      <c r="G23" s="82">
        <v>0</v>
      </c>
      <c r="H23" s="33"/>
      <c r="I23" s="53"/>
      <c r="J23" s="37"/>
      <c r="K23" s="71"/>
    </row>
    <row r="24" spans="1:12" x14ac:dyDescent="0.3">
      <c r="A24" s="17" t="s">
        <v>46</v>
      </c>
      <c r="B24" s="65" t="s">
        <v>20</v>
      </c>
      <c r="C24" s="19">
        <v>14</v>
      </c>
      <c r="D24" s="19" t="s">
        <v>21</v>
      </c>
      <c r="E24" s="18" t="s">
        <v>22</v>
      </c>
      <c r="F24" s="46" t="s">
        <v>52</v>
      </c>
      <c r="G24" s="82">
        <v>0</v>
      </c>
      <c r="H24" s="33"/>
      <c r="I24" s="53"/>
      <c r="J24" s="37"/>
      <c r="K24" s="71"/>
    </row>
    <row r="25" spans="1:12" x14ac:dyDescent="0.3">
      <c r="A25" s="17" t="s">
        <v>25</v>
      </c>
      <c r="B25" s="65" t="s">
        <v>20</v>
      </c>
      <c r="C25" s="19">
        <v>20</v>
      </c>
      <c r="D25" s="19" t="s">
        <v>21</v>
      </c>
      <c r="E25" s="18" t="s">
        <v>22</v>
      </c>
      <c r="F25" s="77">
        <v>87.9</v>
      </c>
      <c r="G25" s="82">
        <v>87.999395386185441</v>
      </c>
      <c r="H25" s="33">
        <f>G25*0.05</f>
        <v>4.3999697693092719</v>
      </c>
      <c r="I25" s="53"/>
      <c r="J25" s="37">
        <f t="shared" si="0"/>
        <v>-0.11295007851956065</v>
      </c>
      <c r="K25" s="71">
        <f>(F25-G25)/(G25*0.05)</f>
        <v>-2.2590015703912131E-2</v>
      </c>
    </row>
    <row r="26" spans="1:12" x14ac:dyDescent="0.3">
      <c r="A26" s="17" t="s">
        <v>24</v>
      </c>
      <c r="B26" s="65" t="s">
        <v>20</v>
      </c>
      <c r="C26" s="19">
        <v>21</v>
      </c>
      <c r="D26" s="19" t="s">
        <v>21</v>
      </c>
      <c r="E26" s="18" t="s">
        <v>22</v>
      </c>
      <c r="F26" s="77">
        <v>114</v>
      </c>
      <c r="G26" s="82">
        <v>114.15674855705194</v>
      </c>
      <c r="H26" s="33">
        <f t="shared" ref="H26:H27" si="5">G26*0.05</f>
        <v>5.7078374278525974</v>
      </c>
      <c r="I26" s="53"/>
      <c r="J26" s="37">
        <f t="shared" si="0"/>
        <v>-0.13730993483368434</v>
      </c>
      <c r="K26" s="71">
        <f t="shared" ref="K26:K27" si="6">(F26-G26)/(G26*0.05)</f>
        <v>-2.7461986966736865E-2</v>
      </c>
    </row>
    <row r="27" spans="1:12" x14ac:dyDescent="0.3">
      <c r="A27" s="17" t="s">
        <v>23</v>
      </c>
      <c r="B27" s="65" t="s">
        <v>20</v>
      </c>
      <c r="C27" s="19">
        <v>22</v>
      </c>
      <c r="D27" s="19" t="s">
        <v>21</v>
      </c>
      <c r="E27" s="18" t="s">
        <v>22</v>
      </c>
      <c r="F27" s="77">
        <v>205</v>
      </c>
      <c r="G27" s="82">
        <v>202.84580794201602</v>
      </c>
      <c r="H27" s="33">
        <f t="shared" si="5"/>
        <v>10.142290397100801</v>
      </c>
      <c r="I27" s="53"/>
      <c r="J27" s="37">
        <f t="shared" si="0"/>
        <v>1.061985002223836</v>
      </c>
      <c r="K27" s="71">
        <f t="shared" si="6"/>
        <v>0.2123970004447672</v>
      </c>
    </row>
    <row r="28" spans="1:12" x14ac:dyDescent="0.3">
      <c r="A28" s="17" t="s">
        <v>47</v>
      </c>
      <c r="B28" s="65" t="s">
        <v>20</v>
      </c>
      <c r="C28" s="19">
        <v>23</v>
      </c>
      <c r="D28" s="19" t="s">
        <v>21</v>
      </c>
      <c r="E28" s="18" t="s">
        <v>22</v>
      </c>
      <c r="F28" s="46" t="s">
        <v>52</v>
      </c>
      <c r="G28" s="82">
        <v>0</v>
      </c>
      <c r="H28" s="33"/>
      <c r="I28" s="53"/>
      <c r="J28" s="37"/>
      <c r="K28" s="71"/>
    </row>
    <row r="29" spans="1:12" ht="15" thickBot="1" x14ac:dyDescent="0.35">
      <c r="A29" s="72" t="s">
        <v>48</v>
      </c>
      <c r="B29" s="73" t="s">
        <v>20</v>
      </c>
      <c r="C29" s="70">
        <v>24</v>
      </c>
      <c r="D29" s="70" t="s">
        <v>21</v>
      </c>
      <c r="E29" s="74" t="s">
        <v>22</v>
      </c>
      <c r="F29" s="63" t="s">
        <v>52</v>
      </c>
      <c r="G29" s="83">
        <v>0</v>
      </c>
      <c r="H29" s="61"/>
      <c r="I29" s="62"/>
      <c r="J29" s="75"/>
      <c r="K29" s="76"/>
    </row>
  </sheetData>
  <sheetProtection algorithmName="SHA-512" hashValue="ZTs3Cu9SKNRVATqHgjBSD0rHf5hzerHstoRJCtjqO0RtOceHB0T63mWiDLP+4r1TglDUihldfoUINJZbwNcMiw==" saltValue="Vik7n1sNslNtljkNaFEL0g==" spinCount="100000" sheet="1" objects="1" scenarios="1" selectLockedCells="1" selectUnlockedCells="1"/>
  <mergeCells count="2">
    <mergeCell ref="A2:K2"/>
    <mergeCell ref="A8:K8"/>
  </mergeCells>
  <conditionalFormatting sqref="K14:K19">
    <cfRule type="cellIs" dxfId="80" priority="4" stopIfTrue="1" operator="between">
      <formula>-2</formula>
      <formula>2</formula>
    </cfRule>
    <cfRule type="cellIs" dxfId="79" priority="5" stopIfTrue="1" operator="between">
      <formula>-3</formula>
      <formula>3</formula>
    </cfRule>
    <cfRule type="cellIs" dxfId="78" priority="6" operator="notBetween">
      <formula>-3</formula>
      <formula>3</formula>
    </cfRule>
  </conditionalFormatting>
  <conditionalFormatting sqref="K20:K29">
    <cfRule type="cellIs" dxfId="77" priority="1" stopIfTrue="1" operator="between">
      <formula>-2</formula>
      <formula>2</formula>
    </cfRule>
    <cfRule type="cellIs" dxfId="76" priority="2" stopIfTrue="1" operator="between">
      <formula>-3</formula>
      <formula>3</formula>
    </cfRule>
    <cfRule type="cellIs" dxfId="75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29"/>
  <sheetViews>
    <sheetView topLeftCell="A2" zoomScale="80" zoomScaleNormal="80" zoomScalePageLayoutView="85" workbookViewId="0">
      <selection activeCell="H3" sqref="H3"/>
    </sheetView>
  </sheetViews>
  <sheetFormatPr defaultColWidth="9.109375" defaultRowHeight="14.4" x14ac:dyDescent="0.3"/>
  <cols>
    <col min="1" max="1" width="28" style="9" bestFit="1" customWidth="1"/>
    <col min="2" max="2" width="11.5546875" style="2" customWidth="1"/>
    <col min="3" max="3" width="4.6640625" style="2" customWidth="1"/>
    <col min="4" max="4" width="23.5546875" style="9" bestFit="1" customWidth="1"/>
    <col min="5" max="5" width="16.44140625" style="9" customWidth="1"/>
    <col min="6" max="6" width="17" style="41" customWidth="1"/>
    <col min="7" max="7" width="14.88671875" style="34" bestFit="1" customWidth="1"/>
    <col min="8" max="8" width="8" style="9" customWidth="1"/>
    <col min="9" max="9" width="9.5546875" style="9" customWidth="1"/>
    <col min="10" max="10" width="13.33203125" style="9" customWidth="1"/>
    <col min="11" max="11" width="10.5546875" style="36" bestFit="1" customWidth="1"/>
    <col min="12" max="16384" width="9.109375" style="9"/>
  </cols>
  <sheetData>
    <row r="1" spans="1:12" s="3" customFormat="1" ht="15" hidden="1" thickBot="1" x14ac:dyDescent="0.35">
      <c r="B1" s="1"/>
      <c r="C1" s="1"/>
      <c r="D1" s="4"/>
      <c r="F1" s="38"/>
      <c r="G1" s="54"/>
      <c r="K1" s="1"/>
    </row>
    <row r="2" spans="1:12" ht="18.600000000000001" thickTop="1" x14ac:dyDescent="0.35">
      <c r="A2" s="95" t="s">
        <v>10</v>
      </c>
      <c r="B2" s="96"/>
      <c r="C2" s="96"/>
      <c r="D2" s="96"/>
      <c r="E2" s="96"/>
      <c r="F2" s="96"/>
      <c r="G2" s="96"/>
      <c r="H2" s="96"/>
      <c r="I2" s="96"/>
      <c r="J2" s="96"/>
      <c r="K2" s="97"/>
    </row>
    <row r="3" spans="1:12" s="13" customFormat="1" ht="13.8" x14ac:dyDescent="0.3">
      <c r="A3" s="10"/>
      <c r="B3" s="11"/>
      <c r="C3" s="11"/>
      <c r="D3" s="67">
        <v>44160</v>
      </c>
      <c r="E3" s="11"/>
      <c r="F3" s="39"/>
      <c r="G3" s="55"/>
      <c r="H3" s="39" t="s">
        <v>61</v>
      </c>
      <c r="I3" s="11"/>
      <c r="J3" s="11"/>
      <c r="K3" s="12" t="s">
        <v>42</v>
      </c>
    </row>
    <row r="4" spans="1:12" s="13" customFormat="1" thickBot="1" x14ac:dyDescent="0.35">
      <c r="A4" s="14"/>
      <c r="B4" s="15"/>
      <c r="C4" s="15"/>
      <c r="D4" s="15"/>
      <c r="E4" s="15"/>
      <c r="F4" s="40"/>
      <c r="G4" s="56"/>
      <c r="H4" s="15"/>
      <c r="I4" s="15"/>
      <c r="J4" s="15"/>
      <c r="K4" s="16"/>
    </row>
    <row r="5" spans="1:12" ht="15.6" thickTop="1" thickBot="1" x14ac:dyDescent="0.35">
      <c r="K5" s="9"/>
    </row>
    <row r="6" spans="1:12" ht="15.6" thickTop="1" thickBot="1" x14ac:dyDescent="0.35">
      <c r="A6" s="5" t="s">
        <v>5</v>
      </c>
      <c r="B6" s="68">
        <v>428</v>
      </c>
      <c r="C6" s="8"/>
      <c r="D6" s="6"/>
      <c r="E6" s="6"/>
      <c r="F6" s="69"/>
      <c r="G6" s="57"/>
      <c r="H6" s="6"/>
      <c r="I6" s="6"/>
      <c r="J6" s="6"/>
      <c r="K6" s="7"/>
    </row>
    <row r="7" spans="1:12" ht="15.6" thickTop="1" thickBot="1" x14ac:dyDescent="0.35">
      <c r="A7" s="22"/>
      <c r="B7" s="23"/>
      <c r="C7" s="24"/>
      <c r="D7" s="22"/>
      <c r="E7" s="22"/>
      <c r="F7" s="42"/>
      <c r="G7" s="58"/>
      <c r="H7" s="22"/>
      <c r="I7" s="22"/>
      <c r="J7" s="22"/>
      <c r="K7" s="22"/>
    </row>
    <row r="8" spans="1:12" ht="15.6" thickTop="1" thickBot="1" x14ac:dyDescent="0.35">
      <c r="A8" s="98" t="s">
        <v>44</v>
      </c>
      <c r="B8" s="99"/>
      <c r="C8" s="99"/>
      <c r="D8" s="99"/>
      <c r="E8" s="99"/>
      <c r="F8" s="99"/>
      <c r="G8" s="99"/>
      <c r="H8" s="99"/>
      <c r="I8" s="99"/>
      <c r="J8" s="99"/>
      <c r="K8" s="100"/>
    </row>
    <row r="9" spans="1:12" ht="15" thickTop="1" x14ac:dyDescent="0.3">
      <c r="A9" s="3"/>
      <c r="K9" s="9"/>
    </row>
    <row r="10" spans="1:12" ht="15" thickBot="1" x14ac:dyDescent="0.35">
      <c r="K10" s="9"/>
    </row>
    <row r="11" spans="1:12" s="31" customFormat="1" ht="63" customHeight="1" thickBot="1" x14ac:dyDescent="0.35">
      <c r="A11" s="26" t="s">
        <v>0</v>
      </c>
      <c r="B11" s="64" t="s">
        <v>8</v>
      </c>
      <c r="C11" s="27" t="s">
        <v>1</v>
      </c>
      <c r="D11" s="27" t="s">
        <v>2</v>
      </c>
      <c r="E11" s="27" t="s">
        <v>3</v>
      </c>
      <c r="F11" s="43" t="s">
        <v>9</v>
      </c>
      <c r="G11" s="59" t="s">
        <v>41</v>
      </c>
      <c r="H11" s="28" t="s">
        <v>6</v>
      </c>
      <c r="I11" s="29" t="s">
        <v>7</v>
      </c>
      <c r="J11" s="32" t="s">
        <v>43</v>
      </c>
      <c r="K11" s="30" t="s">
        <v>4</v>
      </c>
    </row>
    <row r="12" spans="1:12" x14ac:dyDescent="0.3">
      <c r="A12" s="17"/>
      <c r="B12" s="65"/>
      <c r="C12" s="19"/>
      <c r="D12" s="19"/>
      <c r="E12" s="20"/>
      <c r="F12" s="44"/>
      <c r="G12" s="60"/>
      <c r="H12" s="18"/>
      <c r="I12" s="20"/>
      <c r="J12" s="18"/>
      <c r="K12" s="21"/>
    </row>
    <row r="13" spans="1:12" x14ac:dyDescent="0.3">
      <c r="A13" s="17"/>
      <c r="B13" s="65"/>
      <c r="C13" s="19"/>
      <c r="D13" s="19"/>
      <c r="E13" s="18"/>
      <c r="F13" s="45"/>
      <c r="G13" s="33"/>
      <c r="H13" s="18"/>
      <c r="I13" s="18"/>
      <c r="J13" s="18"/>
      <c r="K13" s="25"/>
    </row>
    <row r="14" spans="1:12" x14ac:dyDescent="0.3">
      <c r="A14" s="47" t="s">
        <v>17</v>
      </c>
      <c r="B14" s="66" t="s">
        <v>12</v>
      </c>
      <c r="C14" s="49">
        <v>1</v>
      </c>
      <c r="D14" s="49" t="s">
        <v>39</v>
      </c>
      <c r="E14" s="48" t="s">
        <v>40</v>
      </c>
      <c r="F14" s="79">
        <v>96</v>
      </c>
      <c r="G14" s="84">
        <v>92.505609301352976</v>
      </c>
      <c r="H14" s="51">
        <f>G14*0.04</f>
        <v>3.700224372054119</v>
      </c>
      <c r="I14" s="48"/>
      <c r="J14" s="52">
        <f>((F14-G14)/G14)*100</f>
        <v>3.7774906030438036</v>
      </c>
      <c r="K14" s="71">
        <f>(F14-G14)/(G14*0.04)</f>
        <v>0.944372650760951</v>
      </c>
      <c r="L14" s="35"/>
    </row>
    <row r="15" spans="1:12" x14ac:dyDescent="0.3">
      <c r="A15" s="47" t="s">
        <v>13</v>
      </c>
      <c r="B15" s="66" t="s">
        <v>36</v>
      </c>
      <c r="C15" s="49">
        <v>2</v>
      </c>
      <c r="D15" s="49" t="s">
        <v>37</v>
      </c>
      <c r="E15" s="48" t="s">
        <v>38</v>
      </c>
      <c r="F15" s="79">
        <v>120.1</v>
      </c>
      <c r="G15" s="84">
        <v>119.92833333333333</v>
      </c>
      <c r="H15" s="51">
        <f>1</f>
        <v>1</v>
      </c>
      <c r="I15" s="48"/>
      <c r="J15" s="85">
        <f>F15-G15</f>
        <v>0.17166666666666686</v>
      </c>
      <c r="K15" s="71">
        <f>(F15-G15)/1</f>
        <v>0.17166666666666686</v>
      </c>
      <c r="L15" s="34"/>
    </row>
    <row r="16" spans="1:12" x14ac:dyDescent="0.3">
      <c r="A16" s="47" t="s">
        <v>11</v>
      </c>
      <c r="B16" s="66" t="s">
        <v>12</v>
      </c>
      <c r="C16" s="49">
        <v>3</v>
      </c>
      <c r="D16" s="49" t="s">
        <v>35</v>
      </c>
      <c r="E16" s="48" t="s">
        <v>30</v>
      </c>
      <c r="F16" s="50">
        <v>5.79</v>
      </c>
      <c r="G16" s="51">
        <v>6.0359027163387298</v>
      </c>
      <c r="H16" s="51">
        <f>((12.5-0.53*G16)/200)*G16</f>
        <v>0.28069879752824167</v>
      </c>
      <c r="I16" s="48"/>
      <c r="J16" s="52">
        <f t="shared" ref="J16:J27" si="0">((F16-G16)/G16)*100</f>
        <v>-4.0740006573182459</v>
      </c>
      <c r="K16" s="71">
        <f>(F16-G16)/((12.5-0.53*G16)/2/100*G16)</f>
        <v>-0.87603765496711461</v>
      </c>
      <c r="L16" s="35"/>
    </row>
    <row r="17" spans="1:12" x14ac:dyDescent="0.3">
      <c r="A17" s="47" t="s">
        <v>19</v>
      </c>
      <c r="B17" s="66" t="s">
        <v>12</v>
      </c>
      <c r="C17" s="49">
        <v>4</v>
      </c>
      <c r="D17" s="49" t="s">
        <v>34</v>
      </c>
      <c r="E17" s="48" t="s">
        <v>30</v>
      </c>
      <c r="F17" s="50">
        <v>6.44</v>
      </c>
      <c r="G17" s="51">
        <v>6.0460541133742876</v>
      </c>
      <c r="H17" s="51">
        <f t="shared" ref="H17:H19" si="1">((12.5-0.53*G17)/200)*G17</f>
        <v>0.28100824067999008</v>
      </c>
      <c r="I17" s="48"/>
      <c r="J17" s="52">
        <f t="shared" si="0"/>
        <v>6.5157519141993356</v>
      </c>
      <c r="K17" s="71">
        <f t="shared" ref="K17:K19" si="2">(F17-G17)/((12.5-0.53*G17)/2/100*G17)</f>
        <v>1.4019015444971781</v>
      </c>
      <c r="L17" s="35"/>
    </row>
    <row r="18" spans="1:12" x14ac:dyDescent="0.3">
      <c r="A18" s="47" t="s">
        <v>18</v>
      </c>
      <c r="B18" s="66" t="s">
        <v>12</v>
      </c>
      <c r="C18" s="49">
        <v>6</v>
      </c>
      <c r="D18" s="49" t="s">
        <v>32</v>
      </c>
      <c r="E18" s="48" t="s">
        <v>30</v>
      </c>
      <c r="F18" s="79">
        <v>13.06</v>
      </c>
      <c r="G18" s="84">
        <v>13.091307525440966</v>
      </c>
      <c r="H18" s="51">
        <f t="shared" si="1"/>
        <v>0.36404353861704208</v>
      </c>
      <c r="I18" s="48"/>
      <c r="J18" s="52">
        <f t="shared" si="0"/>
        <v>-0.23914742954532206</v>
      </c>
      <c r="K18" s="71">
        <f t="shared" si="2"/>
        <v>-8.5999398752959408E-2</v>
      </c>
      <c r="L18" s="35"/>
    </row>
    <row r="19" spans="1:12" x14ac:dyDescent="0.3">
      <c r="A19" s="47" t="s">
        <v>15</v>
      </c>
      <c r="B19" s="66" t="s">
        <v>12</v>
      </c>
      <c r="C19" s="49">
        <v>7</v>
      </c>
      <c r="D19" s="49" t="s">
        <v>31</v>
      </c>
      <c r="E19" s="48" t="s">
        <v>30</v>
      </c>
      <c r="F19" s="79">
        <v>13.37</v>
      </c>
      <c r="G19" s="84">
        <v>13.031183949028867</v>
      </c>
      <c r="H19" s="51">
        <f t="shared" si="1"/>
        <v>0.36444784576372108</v>
      </c>
      <c r="I19" s="48"/>
      <c r="J19" s="52">
        <f t="shared" si="0"/>
        <v>2.6000404283785934</v>
      </c>
      <c r="K19" s="71">
        <f t="shared" si="2"/>
        <v>0.92966951213862836</v>
      </c>
      <c r="L19" s="35"/>
    </row>
    <row r="20" spans="1:12" x14ac:dyDescent="0.3">
      <c r="A20" s="17" t="s">
        <v>28</v>
      </c>
      <c r="B20" s="65" t="s">
        <v>20</v>
      </c>
      <c r="C20" s="19">
        <v>10</v>
      </c>
      <c r="D20" s="19" t="s">
        <v>21</v>
      </c>
      <c r="E20" s="18" t="s">
        <v>22</v>
      </c>
      <c r="F20" s="46">
        <v>6.7</v>
      </c>
      <c r="G20" s="46">
        <v>6.5395509626942232</v>
      </c>
      <c r="H20" s="33">
        <f t="shared" ref="H20:H22" si="3">G20*0.075</f>
        <v>0.49046632220206671</v>
      </c>
      <c r="I20" s="18"/>
      <c r="J20" s="37">
        <f t="shared" si="0"/>
        <v>2.4535176531398073</v>
      </c>
      <c r="K20" s="71">
        <f>(F20-G20)/(G20*0.075)</f>
        <v>0.32713568708530766</v>
      </c>
      <c r="L20" s="35"/>
    </row>
    <row r="21" spans="1:12" x14ac:dyDescent="0.3">
      <c r="A21" s="17" t="s">
        <v>27</v>
      </c>
      <c r="B21" s="65" t="s">
        <v>20</v>
      </c>
      <c r="C21" s="19">
        <v>11</v>
      </c>
      <c r="D21" s="19" t="s">
        <v>21</v>
      </c>
      <c r="E21" s="18" t="s">
        <v>22</v>
      </c>
      <c r="F21" s="77">
        <v>15.4</v>
      </c>
      <c r="G21" s="77">
        <v>15.297576477552717</v>
      </c>
      <c r="H21" s="33">
        <f t="shared" si="3"/>
        <v>1.1473182358164538</v>
      </c>
      <c r="I21" s="53"/>
      <c r="J21" s="37">
        <f t="shared" si="0"/>
        <v>0.66954084261371283</v>
      </c>
      <c r="K21" s="71">
        <f t="shared" ref="K21:K22" si="4">(F21-G21)/(G21*0.075)</f>
        <v>8.9272112348495039E-2</v>
      </c>
      <c r="L21" s="35"/>
    </row>
    <row r="22" spans="1:12" x14ac:dyDescent="0.3">
      <c r="A22" s="17" t="s">
        <v>26</v>
      </c>
      <c r="B22" s="65" t="s">
        <v>20</v>
      </c>
      <c r="C22" s="19">
        <v>12</v>
      </c>
      <c r="D22" s="19" t="s">
        <v>21</v>
      </c>
      <c r="E22" s="18" t="s">
        <v>22</v>
      </c>
      <c r="F22" s="77">
        <v>21.6</v>
      </c>
      <c r="G22" s="77">
        <v>20.921707309757345</v>
      </c>
      <c r="H22" s="33">
        <f t="shared" si="3"/>
        <v>1.5691280482318009</v>
      </c>
      <c r="I22" s="53"/>
      <c r="J22" s="37">
        <f t="shared" si="0"/>
        <v>3.242052286652144</v>
      </c>
      <c r="K22" s="71">
        <f t="shared" si="4"/>
        <v>0.43227363822028586</v>
      </c>
    </row>
    <row r="23" spans="1:12" x14ac:dyDescent="0.3">
      <c r="A23" s="17" t="s">
        <v>45</v>
      </c>
      <c r="B23" s="65" t="s">
        <v>20</v>
      </c>
      <c r="C23" s="19">
        <v>13</v>
      </c>
      <c r="D23" s="19" t="s">
        <v>21</v>
      </c>
      <c r="E23" s="18" t="s">
        <v>22</v>
      </c>
      <c r="F23" s="77">
        <v>0</v>
      </c>
      <c r="G23" s="82">
        <v>0</v>
      </c>
      <c r="H23" s="33"/>
      <c r="I23" s="53"/>
      <c r="J23" s="37"/>
      <c r="K23" s="71"/>
    </row>
    <row r="24" spans="1:12" x14ac:dyDescent="0.3">
      <c r="A24" s="17" t="s">
        <v>46</v>
      </c>
      <c r="B24" s="65" t="s">
        <v>20</v>
      </c>
      <c r="C24" s="19">
        <v>14</v>
      </c>
      <c r="D24" s="19" t="s">
        <v>21</v>
      </c>
      <c r="E24" s="18" t="s">
        <v>22</v>
      </c>
      <c r="F24" s="77">
        <v>0</v>
      </c>
      <c r="G24" s="82">
        <v>0</v>
      </c>
      <c r="H24" s="33"/>
      <c r="I24" s="53"/>
      <c r="J24" s="37"/>
      <c r="K24" s="71"/>
    </row>
    <row r="25" spans="1:12" x14ac:dyDescent="0.3">
      <c r="A25" s="17" t="s">
        <v>25</v>
      </c>
      <c r="B25" s="65" t="s">
        <v>20</v>
      </c>
      <c r="C25" s="19">
        <v>20</v>
      </c>
      <c r="D25" s="19" t="s">
        <v>21</v>
      </c>
      <c r="E25" s="18" t="s">
        <v>22</v>
      </c>
      <c r="F25" s="77">
        <v>88.8</v>
      </c>
      <c r="G25" s="82">
        <v>88.938978703037122</v>
      </c>
      <c r="H25" s="33">
        <f>G25*0.05</f>
        <v>4.4469489351518563</v>
      </c>
      <c r="I25" s="53"/>
      <c r="J25" s="37">
        <f t="shared" si="0"/>
        <v>-0.1562629850980955</v>
      </c>
      <c r="K25" s="71">
        <f>(F25-G25)/(G25*0.05)</f>
        <v>-3.1252597019619098E-2</v>
      </c>
    </row>
    <row r="26" spans="1:12" x14ac:dyDescent="0.3">
      <c r="A26" s="17" t="s">
        <v>24</v>
      </c>
      <c r="B26" s="65" t="s">
        <v>20</v>
      </c>
      <c r="C26" s="19">
        <v>21</v>
      </c>
      <c r="D26" s="19" t="s">
        <v>21</v>
      </c>
      <c r="E26" s="18" t="s">
        <v>22</v>
      </c>
      <c r="F26" s="77">
        <v>115.3</v>
      </c>
      <c r="G26" s="82">
        <v>115.34651152558507</v>
      </c>
      <c r="H26" s="33">
        <f t="shared" ref="H26:H27" si="5">G26*0.05</f>
        <v>5.7673255762792541</v>
      </c>
      <c r="I26" s="53"/>
      <c r="J26" s="37">
        <f t="shared" si="0"/>
        <v>-4.0323304944300822E-2</v>
      </c>
      <c r="K26" s="71">
        <f t="shared" ref="K26:K27" si="6">(F26-G26)/(G26*0.05)</f>
        <v>-8.0646609888601634E-3</v>
      </c>
    </row>
    <row r="27" spans="1:12" x14ac:dyDescent="0.3">
      <c r="A27" s="17" t="s">
        <v>23</v>
      </c>
      <c r="B27" s="65" t="s">
        <v>20</v>
      </c>
      <c r="C27" s="19">
        <v>22</v>
      </c>
      <c r="D27" s="19" t="s">
        <v>21</v>
      </c>
      <c r="E27" s="18" t="s">
        <v>22</v>
      </c>
      <c r="F27" s="77">
        <v>202.7</v>
      </c>
      <c r="G27" s="82">
        <v>203.14176039013685</v>
      </c>
      <c r="H27" s="33">
        <f t="shared" si="5"/>
        <v>10.157088019506844</v>
      </c>
      <c r="I27" s="53"/>
      <c r="J27" s="37">
        <f t="shared" si="0"/>
        <v>-0.217464094673816</v>
      </c>
      <c r="K27" s="71">
        <f t="shared" si="6"/>
        <v>-4.3492818934763193E-2</v>
      </c>
    </row>
    <row r="28" spans="1:12" x14ac:dyDescent="0.3">
      <c r="A28" s="17" t="s">
        <v>47</v>
      </c>
      <c r="B28" s="65" t="s">
        <v>20</v>
      </c>
      <c r="C28" s="19">
        <v>23</v>
      </c>
      <c r="D28" s="19" t="s">
        <v>21</v>
      </c>
      <c r="E28" s="18" t="s">
        <v>22</v>
      </c>
      <c r="F28" s="78">
        <v>0</v>
      </c>
      <c r="G28" s="82">
        <v>0</v>
      </c>
      <c r="H28" s="33"/>
      <c r="I28" s="53"/>
      <c r="J28" s="37"/>
      <c r="K28" s="71"/>
    </row>
    <row r="29" spans="1:12" ht="15" thickBot="1" x14ac:dyDescent="0.35">
      <c r="A29" s="72" t="s">
        <v>48</v>
      </c>
      <c r="B29" s="73" t="s">
        <v>20</v>
      </c>
      <c r="C29" s="70">
        <v>24</v>
      </c>
      <c r="D29" s="70" t="s">
        <v>21</v>
      </c>
      <c r="E29" s="74" t="s">
        <v>22</v>
      </c>
      <c r="F29" s="81">
        <v>0</v>
      </c>
      <c r="G29" s="83">
        <v>0</v>
      </c>
      <c r="H29" s="61"/>
      <c r="I29" s="62"/>
      <c r="J29" s="75"/>
      <c r="K29" s="76"/>
    </row>
  </sheetData>
  <sheetProtection algorithmName="SHA-512" hashValue="MtJSzpvvGBUU0spqevdqx4jJKvgKglGI4CpNBI3YD8swQ0WKpD2tasLeDIe2BwM8jtRzSYrYSCblFQqOy1YUrw==" saltValue="6zvRpnY8q6JWPuZbHzOjAQ==" spinCount="100000" sheet="1" objects="1" scenarios="1" selectLockedCells="1" selectUnlockedCells="1"/>
  <mergeCells count="2">
    <mergeCell ref="A2:K2"/>
    <mergeCell ref="A8:K8"/>
  </mergeCells>
  <conditionalFormatting sqref="K14:K19">
    <cfRule type="cellIs" dxfId="74" priority="4" stopIfTrue="1" operator="between">
      <formula>-2</formula>
      <formula>2</formula>
    </cfRule>
    <cfRule type="cellIs" dxfId="73" priority="5" stopIfTrue="1" operator="between">
      <formula>-3</formula>
      <formula>3</formula>
    </cfRule>
    <cfRule type="cellIs" dxfId="72" priority="6" operator="notBetween">
      <formula>-3</formula>
      <formula>3</formula>
    </cfRule>
  </conditionalFormatting>
  <conditionalFormatting sqref="K20:K29">
    <cfRule type="cellIs" dxfId="71" priority="1" stopIfTrue="1" operator="between">
      <formula>-2</formula>
      <formula>2</formula>
    </cfRule>
    <cfRule type="cellIs" dxfId="70" priority="2" stopIfTrue="1" operator="between">
      <formula>-3</formula>
      <formula>3</formula>
    </cfRule>
    <cfRule type="cellIs" dxfId="69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L19"/>
  <sheetViews>
    <sheetView topLeftCell="A2" zoomScale="80" zoomScaleNormal="80" zoomScalePageLayoutView="85" workbookViewId="0">
      <selection activeCell="H3" sqref="H3"/>
    </sheetView>
  </sheetViews>
  <sheetFormatPr defaultColWidth="9.109375" defaultRowHeight="14.4" x14ac:dyDescent="0.3"/>
  <cols>
    <col min="1" max="1" width="28" style="9" bestFit="1" customWidth="1"/>
    <col min="2" max="2" width="11.5546875" style="2" customWidth="1"/>
    <col min="3" max="3" width="4.6640625" style="2" customWidth="1"/>
    <col min="4" max="4" width="23.5546875" style="9" bestFit="1" customWidth="1"/>
    <col min="5" max="5" width="16.44140625" style="9" customWidth="1"/>
    <col min="6" max="6" width="17" style="41" customWidth="1"/>
    <col min="7" max="7" width="14.88671875" style="34" bestFit="1" customWidth="1"/>
    <col min="8" max="8" width="8" style="9" customWidth="1"/>
    <col min="9" max="9" width="9.5546875" style="9" customWidth="1"/>
    <col min="10" max="10" width="13.33203125" style="9" customWidth="1"/>
    <col min="11" max="11" width="10.5546875" style="36" bestFit="1" customWidth="1"/>
    <col min="12" max="16384" width="9.109375" style="9"/>
  </cols>
  <sheetData>
    <row r="1" spans="1:12" s="3" customFormat="1" ht="15" hidden="1" thickBot="1" x14ac:dyDescent="0.35">
      <c r="B1" s="1"/>
      <c r="C1" s="1"/>
      <c r="D1" s="4"/>
      <c r="F1" s="38"/>
      <c r="G1" s="54"/>
      <c r="K1" s="1"/>
    </row>
    <row r="2" spans="1:12" ht="18.600000000000001" thickTop="1" x14ac:dyDescent="0.35">
      <c r="A2" s="95" t="s">
        <v>10</v>
      </c>
      <c r="B2" s="96"/>
      <c r="C2" s="96"/>
      <c r="D2" s="96"/>
      <c r="E2" s="96"/>
      <c r="F2" s="96"/>
      <c r="G2" s="96"/>
      <c r="H2" s="96"/>
      <c r="I2" s="96"/>
      <c r="J2" s="96"/>
      <c r="K2" s="97"/>
    </row>
    <row r="3" spans="1:12" s="13" customFormat="1" ht="13.8" x14ac:dyDescent="0.3">
      <c r="A3" s="10"/>
      <c r="B3" s="11"/>
      <c r="C3" s="11"/>
      <c r="D3" s="67">
        <v>44160</v>
      </c>
      <c r="E3" s="11"/>
      <c r="F3" s="39"/>
      <c r="G3" s="55"/>
      <c r="H3" s="39" t="s">
        <v>61</v>
      </c>
      <c r="I3" s="11"/>
      <c r="J3" s="11"/>
      <c r="K3" s="12" t="s">
        <v>42</v>
      </c>
    </row>
    <row r="4" spans="1:12" s="13" customFormat="1" thickBot="1" x14ac:dyDescent="0.35">
      <c r="A4" s="14"/>
      <c r="B4" s="15"/>
      <c r="C4" s="15"/>
      <c r="D4" s="15"/>
      <c r="E4" s="15"/>
      <c r="F4" s="40"/>
      <c r="G4" s="56"/>
      <c r="H4" s="15"/>
      <c r="I4" s="15"/>
      <c r="J4" s="15"/>
      <c r="K4" s="16"/>
    </row>
    <row r="5" spans="1:12" ht="15.6" thickTop="1" thickBot="1" x14ac:dyDescent="0.35">
      <c r="K5" s="9"/>
    </row>
    <row r="6" spans="1:12" ht="15.6" thickTop="1" thickBot="1" x14ac:dyDescent="0.35">
      <c r="A6" s="5" t="s">
        <v>5</v>
      </c>
      <c r="B6" s="68">
        <v>446</v>
      </c>
      <c r="C6" s="8"/>
      <c r="D6" s="6"/>
      <c r="E6" s="6"/>
      <c r="F6" s="69"/>
      <c r="G6" s="57"/>
      <c r="H6" s="6"/>
      <c r="I6" s="6"/>
      <c r="J6" s="6"/>
      <c r="K6" s="7"/>
    </row>
    <row r="7" spans="1:12" ht="15.6" thickTop="1" thickBot="1" x14ac:dyDescent="0.35">
      <c r="A7" s="22"/>
      <c r="B7" s="23"/>
      <c r="C7" s="24"/>
      <c r="D7" s="22"/>
      <c r="E7" s="22"/>
      <c r="F7" s="42"/>
      <c r="G7" s="58"/>
      <c r="H7" s="22"/>
      <c r="I7" s="22"/>
      <c r="J7" s="22"/>
      <c r="K7" s="22"/>
    </row>
    <row r="8" spans="1:12" ht="15.6" thickTop="1" thickBot="1" x14ac:dyDescent="0.35">
      <c r="A8" s="98" t="s">
        <v>44</v>
      </c>
      <c r="B8" s="99"/>
      <c r="C8" s="99"/>
      <c r="D8" s="99"/>
      <c r="E8" s="99"/>
      <c r="F8" s="99"/>
      <c r="G8" s="99"/>
      <c r="H8" s="99"/>
      <c r="I8" s="99"/>
      <c r="J8" s="99"/>
      <c r="K8" s="100"/>
    </row>
    <row r="9" spans="1:12" ht="15" thickTop="1" x14ac:dyDescent="0.3">
      <c r="A9" s="3"/>
      <c r="K9" s="9"/>
    </row>
    <row r="10" spans="1:12" ht="15" thickBot="1" x14ac:dyDescent="0.35">
      <c r="K10" s="9"/>
    </row>
    <row r="11" spans="1:12" s="31" customFormat="1" ht="63" customHeight="1" thickBot="1" x14ac:dyDescent="0.35">
      <c r="A11" s="26" t="s">
        <v>0</v>
      </c>
      <c r="B11" s="64" t="s">
        <v>8</v>
      </c>
      <c r="C11" s="27" t="s">
        <v>1</v>
      </c>
      <c r="D11" s="27" t="s">
        <v>2</v>
      </c>
      <c r="E11" s="27" t="s">
        <v>3</v>
      </c>
      <c r="F11" s="43" t="s">
        <v>9</v>
      </c>
      <c r="G11" s="59" t="s">
        <v>41</v>
      </c>
      <c r="H11" s="28" t="s">
        <v>6</v>
      </c>
      <c r="I11" s="29" t="s">
        <v>7</v>
      </c>
      <c r="J11" s="32" t="s">
        <v>43</v>
      </c>
      <c r="K11" s="30" t="s">
        <v>4</v>
      </c>
    </row>
    <row r="12" spans="1:12" x14ac:dyDescent="0.3">
      <c r="A12" s="17"/>
      <c r="B12" s="65"/>
      <c r="C12" s="19"/>
      <c r="D12" s="19"/>
      <c r="E12" s="20"/>
      <c r="F12" s="44"/>
      <c r="G12" s="60"/>
      <c r="H12" s="18"/>
      <c r="I12" s="20"/>
      <c r="J12" s="18"/>
      <c r="K12" s="21"/>
    </row>
    <row r="13" spans="1:12" x14ac:dyDescent="0.3">
      <c r="A13" s="17"/>
      <c r="B13" s="65"/>
      <c r="C13" s="19"/>
      <c r="D13" s="19"/>
      <c r="E13" s="18"/>
      <c r="F13" s="45"/>
      <c r="G13" s="33"/>
      <c r="H13" s="18"/>
      <c r="I13" s="18"/>
      <c r="J13" s="18"/>
      <c r="K13" s="25"/>
    </row>
    <row r="14" spans="1:12" x14ac:dyDescent="0.3">
      <c r="A14" s="47" t="s">
        <v>17</v>
      </c>
      <c r="B14" s="66" t="s">
        <v>12</v>
      </c>
      <c r="C14" s="49">
        <v>1</v>
      </c>
      <c r="D14" s="49" t="s">
        <v>39</v>
      </c>
      <c r="E14" s="48" t="s">
        <v>40</v>
      </c>
      <c r="F14" s="79">
        <v>92.6</v>
      </c>
      <c r="G14" s="84">
        <v>94.284332420380721</v>
      </c>
      <c r="H14" s="51">
        <f>G14*0.04</f>
        <v>3.7713732968152289</v>
      </c>
      <c r="I14" s="48"/>
      <c r="J14" s="52">
        <f>((F14-G14)/G14)*100</f>
        <v>-1.7864393554497267</v>
      </c>
      <c r="K14" s="71">
        <f>(F14-G14)/(G14*0.04)</f>
        <v>-0.44660983886243166</v>
      </c>
      <c r="L14" s="35"/>
    </row>
    <row r="15" spans="1:12" x14ac:dyDescent="0.3">
      <c r="A15" s="47" t="s">
        <v>13</v>
      </c>
      <c r="B15" s="66" t="s">
        <v>36</v>
      </c>
      <c r="C15" s="49">
        <v>2</v>
      </c>
      <c r="D15" s="49" t="s">
        <v>37</v>
      </c>
      <c r="E15" s="48" t="s">
        <v>38</v>
      </c>
      <c r="F15" s="79">
        <v>120.7</v>
      </c>
      <c r="G15" s="84">
        <v>120.51083333333332</v>
      </c>
      <c r="H15" s="51">
        <f>1</f>
        <v>1</v>
      </c>
      <c r="I15" s="48"/>
      <c r="J15" s="85">
        <f>F15-G15</f>
        <v>0.18916666666667936</v>
      </c>
      <c r="K15" s="71">
        <f>(F15-G15)/1</f>
        <v>0.18916666666667936</v>
      </c>
      <c r="L15" s="34"/>
    </row>
    <row r="16" spans="1:12" x14ac:dyDescent="0.3">
      <c r="A16" s="47" t="s">
        <v>11</v>
      </c>
      <c r="B16" s="66" t="s">
        <v>12</v>
      </c>
      <c r="C16" s="49">
        <v>3</v>
      </c>
      <c r="D16" s="49" t="s">
        <v>35</v>
      </c>
      <c r="E16" s="48" t="s">
        <v>30</v>
      </c>
      <c r="F16" s="50">
        <v>6.38</v>
      </c>
      <c r="G16" s="51">
        <v>6.2097106595036555</v>
      </c>
      <c r="H16" s="51">
        <f>((12.5-0.53*G16)/200)*G16</f>
        <v>0.28592157406088214</v>
      </c>
      <c r="I16" s="48"/>
      <c r="J16" s="52">
        <f t="shared" ref="J16:J19" si="0">((F16-G16)/G16)*100</f>
        <v>2.7423071674962012</v>
      </c>
      <c r="K16" s="71">
        <f>(F16-G16)/((12.5-0.53*G16)/2/100*G16)</f>
        <v>0.59558059253018847</v>
      </c>
      <c r="L16" s="35"/>
    </row>
    <row r="17" spans="1:12" x14ac:dyDescent="0.3">
      <c r="A17" s="47" t="s">
        <v>19</v>
      </c>
      <c r="B17" s="66" t="s">
        <v>12</v>
      </c>
      <c r="C17" s="49">
        <v>4</v>
      </c>
      <c r="D17" s="49" t="s">
        <v>34</v>
      </c>
      <c r="E17" s="48" t="s">
        <v>30</v>
      </c>
      <c r="F17" s="50">
        <v>6.1</v>
      </c>
      <c r="G17" s="51">
        <v>6.0613587995094083</v>
      </c>
      <c r="H17" s="51">
        <f t="shared" ref="H17:H19" si="1">((12.5-0.53*G17)/200)*G17</f>
        <v>0.28147373815390414</v>
      </c>
      <c r="I17" s="48"/>
      <c r="J17" s="52">
        <f t="shared" si="0"/>
        <v>0.63750062929320261</v>
      </c>
      <c r="K17" s="71">
        <f t="shared" ref="K17:K19" si="2">(F17-G17)/((12.5-0.53*G17)/2/100*G17)</f>
        <v>0.13728172562039576</v>
      </c>
      <c r="L17" s="35"/>
    </row>
    <row r="18" spans="1:12" x14ac:dyDescent="0.3">
      <c r="A18" s="47" t="s">
        <v>18</v>
      </c>
      <c r="B18" s="66" t="s">
        <v>12</v>
      </c>
      <c r="C18" s="49">
        <v>6</v>
      </c>
      <c r="D18" s="49" t="s">
        <v>32</v>
      </c>
      <c r="E18" s="48" t="s">
        <v>30</v>
      </c>
      <c r="F18" s="79">
        <v>13.4</v>
      </c>
      <c r="G18" s="84">
        <v>13.381299561229955</v>
      </c>
      <c r="H18" s="51">
        <f t="shared" si="1"/>
        <v>0.36182440101633373</v>
      </c>
      <c r="I18" s="48"/>
      <c r="J18" s="52">
        <f t="shared" si="0"/>
        <v>0.13975054279650442</v>
      </c>
      <c r="K18" s="71">
        <f t="shared" si="2"/>
        <v>5.1683741388135224E-2</v>
      </c>
      <c r="L18" s="35"/>
    </row>
    <row r="19" spans="1:12" ht="15" thickBot="1" x14ac:dyDescent="0.35">
      <c r="A19" s="86" t="s">
        <v>15</v>
      </c>
      <c r="B19" s="87" t="s">
        <v>12</v>
      </c>
      <c r="C19" s="88">
        <v>7</v>
      </c>
      <c r="D19" s="88" t="s">
        <v>31</v>
      </c>
      <c r="E19" s="89" t="s">
        <v>30</v>
      </c>
      <c r="F19" s="90">
        <v>13</v>
      </c>
      <c r="G19" s="91">
        <v>13.043201872589711</v>
      </c>
      <c r="H19" s="92">
        <f t="shared" si="1"/>
        <v>0.36436856205066842</v>
      </c>
      <c r="I19" s="89"/>
      <c r="J19" s="93">
        <f t="shared" si="0"/>
        <v>-0.33122137502524801</v>
      </c>
      <c r="K19" s="76">
        <f t="shared" si="2"/>
        <v>-0.11856641074238167</v>
      </c>
      <c r="L19" s="35"/>
    </row>
  </sheetData>
  <sheetProtection algorithmName="SHA-512" hashValue="0xq8m6m8LiNLlGgRIPo1a8eGTDSBiR4g96Yj7QQHQUl6V5xNsY8nO3rL4v4y2lWeqNR6jf8FMzH3vGeIyrf+9w==" saltValue="mXR46CrXLYPvCcpGaSGMmg==" spinCount="100000" sheet="1" objects="1" scenarios="1" selectLockedCells="1" selectUnlockedCells="1"/>
  <mergeCells count="2">
    <mergeCell ref="A2:K2"/>
    <mergeCell ref="A8:K8"/>
  </mergeCells>
  <conditionalFormatting sqref="K14:K19">
    <cfRule type="cellIs" dxfId="68" priority="4" stopIfTrue="1" operator="between">
      <formula>-2</formula>
      <formula>2</formula>
    </cfRule>
    <cfRule type="cellIs" dxfId="67" priority="5" stopIfTrue="1" operator="between">
      <formula>-3</formula>
      <formula>3</formula>
    </cfRule>
    <cfRule type="cellIs" dxfId="66" priority="6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29"/>
  <sheetViews>
    <sheetView topLeftCell="A2" zoomScale="80" zoomScaleNormal="80" zoomScalePageLayoutView="85" workbookViewId="0">
      <selection activeCell="H3" sqref="H3"/>
    </sheetView>
  </sheetViews>
  <sheetFormatPr defaultColWidth="9.109375" defaultRowHeight="14.4" x14ac:dyDescent="0.3"/>
  <cols>
    <col min="1" max="1" width="28" style="9" bestFit="1" customWidth="1"/>
    <col min="2" max="2" width="11.5546875" style="2" customWidth="1"/>
    <col min="3" max="3" width="4.6640625" style="2" customWidth="1"/>
    <col min="4" max="4" width="23.5546875" style="9" bestFit="1" customWidth="1"/>
    <col min="5" max="5" width="16.44140625" style="9" customWidth="1"/>
    <col min="6" max="6" width="17" style="41" customWidth="1"/>
    <col min="7" max="7" width="14.88671875" style="34" bestFit="1" customWidth="1"/>
    <col min="8" max="8" width="8" style="9" customWidth="1"/>
    <col min="9" max="9" width="9.5546875" style="9" customWidth="1"/>
    <col min="10" max="10" width="13.33203125" style="9" customWidth="1"/>
    <col min="11" max="11" width="10.5546875" style="36" bestFit="1" customWidth="1"/>
    <col min="12" max="16384" width="9.109375" style="9"/>
  </cols>
  <sheetData>
    <row r="1" spans="1:12" s="3" customFormat="1" ht="15" hidden="1" thickBot="1" x14ac:dyDescent="0.35">
      <c r="B1" s="1"/>
      <c r="C1" s="1"/>
      <c r="D1" s="4"/>
      <c r="F1" s="38"/>
      <c r="G1" s="54"/>
      <c r="K1" s="1"/>
    </row>
    <row r="2" spans="1:12" ht="18.600000000000001" thickTop="1" x14ac:dyDescent="0.35">
      <c r="A2" s="95" t="s">
        <v>10</v>
      </c>
      <c r="B2" s="96"/>
      <c r="C2" s="96"/>
      <c r="D2" s="96"/>
      <c r="E2" s="96"/>
      <c r="F2" s="96"/>
      <c r="G2" s="96"/>
      <c r="H2" s="96"/>
      <c r="I2" s="96"/>
      <c r="J2" s="96"/>
      <c r="K2" s="97"/>
    </row>
    <row r="3" spans="1:12" s="13" customFormat="1" ht="13.8" x14ac:dyDescent="0.3">
      <c r="A3" s="10"/>
      <c r="B3" s="11"/>
      <c r="C3" s="11"/>
      <c r="D3" s="67">
        <v>44160</v>
      </c>
      <c r="E3" s="11"/>
      <c r="F3" s="39"/>
      <c r="G3" s="55"/>
      <c r="H3" s="39" t="s">
        <v>61</v>
      </c>
      <c r="I3" s="11"/>
      <c r="J3" s="11"/>
      <c r="K3" s="12" t="s">
        <v>42</v>
      </c>
    </row>
    <row r="4" spans="1:12" s="13" customFormat="1" thickBot="1" x14ac:dyDescent="0.35">
      <c r="A4" s="14"/>
      <c r="B4" s="15"/>
      <c r="C4" s="15"/>
      <c r="D4" s="15"/>
      <c r="E4" s="15"/>
      <c r="F4" s="40"/>
      <c r="G4" s="56"/>
      <c r="H4" s="15"/>
      <c r="I4" s="15"/>
      <c r="J4" s="15"/>
      <c r="K4" s="16"/>
    </row>
    <row r="5" spans="1:12" ht="15.6" thickTop="1" thickBot="1" x14ac:dyDescent="0.35">
      <c r="K5" s="9"/>
    </row>
    <row r="6" spans="1:12" ht="15.6" thickTop="1" thickBot="1" x14ac:dyDescent="0.35">
      <c r="A6" s="5" t="s">
        <v>5</v>
      </c>
      <c r="B6" s="68">
        <v>509</v>
      </c>
      <c r="C6" s="8"/>
      <c r="D6" s="6"/>
      <c r="E6" s="6"/>
      <c r="F6" s="69"/>
      <c r="G6" s="57"/>
      <c r="H6" s="6"/>
      <c r="I6" s="6"/>
      <c r="J6" s="6"/>
      <c r="K6" s="7"/>
    </row>
    <row r="7" spans="1:12" ht="15.6" thickTop="1" thickBot="1" x14ac:dyDescent="0.35">
      <c r="A7" s="22"/>
      <c r="B7" s="23"/>
      <c r="C7" s="24"/>
      <c r="D7" s="22"/>
      <c r="E7" s="22"/>
      <c r="F7" s="42"/>
      <c r="G7" s="58"/>
      <c r="H7" s="22"/>
      <c r="I7" s="22"/>
      <c r="J7" s="22"/>
      <c r="K7" s="22"/>
    </row>
    <row r="8" spans="1:12" ht="15.6" thickTop="1" thickBot="1" x14ac:dyDescent="0.35">
      <c r="A8" s="98" t="s">
        <v>44</v>
      </c>
      <c r="B8" s="99"/>
      <c r="C8" s="99"/>
      <c r="D8" s="99"/>
      <c r="E8" s="99"/>
      <c r="F8" s="99"/>
      <c r="G8" s="99"/>
      <c r="H8" s="99"/>
      <c r="I8" s="99"/>
      <c r="J8" s="99"/>
      <c r="K8" s="100"/>
    </row>
    <row r="9" spans="1:12" ht="15" thickTop="1" x14ac:dyDescent="0.3">
      <c r="A9" s="3"/>
      <c r="K9" s="9"/>
    </row>
    <row r="10" spans="1:12" ht="15" thickBot="1" x14ac:dyDescent="0.35">
      <c r="K10" s="9"/>
    </row>
    <row r="11" spans="1:12" s="31" customFormat="1" ht="63" customHeight="1" thickBot="1" x14ac:dyDescent="0.35">
      <c r="A11" s="26" t="s">
        <v>0</v>
      </c>
      <c r="B11" s="64" t="s">
        <v>8</v>
      </c>
      <c r="C11" s="27" t="s">
        <v>1</v>
      </c>
      <c r="D11" s="27" t="s">
        <v>2</v>
      </c>
      <c r="E11" s="27" t="s">
        <v>3</v>
      </c>
      <c r="F11" s="43" t="s">
        <v>9</v>
      </c>
      <c r="G11" s="59" t="s">
        <v>41</v>
      </c>
      <c r="H11" s="28" t="s">
        <v>6</v>
      </c>
      <c r="I11" s="29" t="s">
        <v>7</v>
      </c>
      <c r="J11" s="32" t="s">
        <v>43</v>
      </c>
      <c r="K11" s="30" t="s">
        <v>4</v>
      </c>
    </row>
    <row r="12" spans="1:12" x14ac:dyDescent="0.3">
      <c r="A12" s="17"/>
      <c r="B12" s="65"/>
      <c r="C12" s="19"/>
      <c r="D12" s="19"/>
      <c r="E12" s="20"/>
      <c r="F12" s="44"/>
      <c r="G12" s="60"/>
      <c r="H12" s="18"/>
      <c r="I12" s="20"/>
      <c r="J12" s="18"/>
      <c r="K12" s="21"/>
    </row>
    <row r="13" spans="1:12" x14ac:dyDescent="0.3">
      <c r="A13" s="17"/>
      <c r="B13" s="65"/>
      <c r="C13" s="19"/>
      <c r="D13" s="19"/>
      <c r="E13" s="18"/>
      <c r="F13" s="45"/>
      <c r="G13" s="33"/>
      <c r="H13" s="18"/>
      <c r="I13" s="18"/>
      <c r="J13" s="18"/>
      <c r="K13" s="25"/>
    </row>
    <row r="14" spans="1:12" x14ac:dyDescent="0.3">
      <c r="A14" s="47" t="s">
        <v>17</v>
      </c>
      <c r="B14" s="66" t="s">
        <v>12</v>
      </c>
      <c r="C14" s="49">
        <v>1</v>
      </c>
      <c r="D14" s="49" t="s">
        <v>39</v>
      </c>
      <c r="E14" s="48" t="s">
        <v>40</v>
      </c>
      <c r="F14" s="79">
        <v>92.2</v>
      </c>
      <c r="G14" s="84">
        <v>92.689162930831316</v>
      </c>
      <c r="H14" s="51">
        <f>G14*0.04</f>
        <v>3.7075665172332526</v>
      </c>
      <c r="I14" s="48"/>
      <c r="J14" s="52">
        <f>((F14-G14)/G14)*100</f>
        <v>-0.52774554798423134</v>
      </c>
      <c r="K14" s="71">
        <f>(F14-G14)/(G14*0.04)</f>
        <v>-0.13193638699605784</v>
      </c>
      <c r="L14" s="35"/>
    </row>
    <row r="15" spans="1:12" x14ac:dyDescent="0.3">
      <c r="A15" s="47" t="s">
        <v>13</v>
      </c>
      <c r="B15" s="66" t="s">
        <v>36</v>
      </c>
      <c r="C15" s="49">
        <v>2</v>
      </c>
      <c r="D15" s="49" t="s">
        <v>37</v>
      </c>
      <c r="E15" s="48" t="s">
        <v>38</v>
      </c>
      <c r="F15" s="79">
        <v>121.8</v>
      </c>
      <c r="G15" s="84">
        <v>120.30923076923077</v>
      </c>
      <c r="H15" s="51">
        <f>1</f>
        <v>1</v>
      </c>
      <c r="I15" s="48"/>
      <c r="J15" s="85">
        <f>F15-G15</f>
        <v>1.4907692307692315</v>
      </c>
      <c r="K15" s="71">
        <f>(F15-G15)/1</f>
        <v>1.4907692307692315</v>
      </c>
      <c r="L15" s="34"/>
    </row>
    <row r="16" spans="1:12" x14ac:dyDescent="0.3">
      <c r="A16" s="47" t="s">
        <v>11</v>
      </c>
      <c r="B16" s="66" t="s">
        <v>12</v>
      </c>
      <c r="C16" s="49">
        <v>3</v>
      </c>
      <c r="D16" s="49" t="s">
        <v>35</v>
      </c>
      <c r="E16" s="48" t="s">
        <v>30</v>
      </c>
      <c r="F16" s="50">
        <v>6.01</v>
      </c>
      <c r="G16" s="51">
        <v>6.0643292924497665</v>
      </c>
      <c r="H16" s="51">
        <f>((12.5-0.53*G16)/200)*G16</f>
        <v>0.28156394289486003</v>
      </c>
      <c r="I16" s="48"/>
      <c r="J16" s="52">
        <f t="shared" ref="J16:J27" si="0">((F16-G16)/G16)*100</f>
        <v>-0.89588295473017854</v>
      </c>
      <c r="K16" s="71">
        <f>(F16-G16)/((12.5-0.53*G16)/2/100*G16)</f>
        <v>-0.19295543275601176</v>
      </c>
      <c r="L16" s="35"/>
    </row>
    <row r="17" spans="1:12" x14ac:dyDescent="0.3">
      <c r="A17" s="47" t="s">
        <v>19</v>
      </c>
      <c r="B17" s="66" t="s">
        <v>12</v>
      </c>
      <c r="C17" s="49">
        <v>4</v>
      </c>
      <c r="D17" s="49" t="s">
        <v>34</v>
      </c>
      <c r="E17" s="48" t="s">
        <v>30</v>
      </c>
      <c r="F17" s="50">
        <v>6.18</v>
      </c>
      <c r="G17" s="51">
        <v>6.0973222410990511</v>
      </c>
      <c r="H17" s="51">
        <f t="shared" ref="H17:H19" si="1">((12.5-0.53*G17)/200)*G17</f>
        <v>0.2825626930124176</v>
      </c>
      <c r="I17" s="48"/>
      <c r="J17" s="52">
        <f t="shared" si="0"/>
        <v>1.355968335471242</v>
      </c>
      <c r="K17" s="71">
        <f t="shared" ref="K17:K19" si="2">(F17-G17)/((12.5-0.53*G17)/2/100*G17)</f>
        <v>0.29259969891819815</v>
      </c>
      <c r="L17" s="35"/>
    </row>
    <row r="18" spans="1:12" x14ac:dyDescent="0.3">
      <c r="A18" s="47" t="s">
        <v>18</v>
      </c>
      <c r="B18" s="66" t="s">
        <v>12</v>
      </c>
      <c r="C18" s="49">
        <v>6</v>
      </c>
      <c r="D18" s="49" t="s">
        <v>32</v>
      </c>
      <c r="E18" s="48" t="s">
        <v>30</v>
      </c>
      <c r="F18" s="79">
        <v>12.9</v>
      </c>
      <c r="G18" s="84">
        <v>13.030702012775162</v>
      </c>
      <c r="H18" s="51">
        <f t="shared" si="1"/>
        <v>0.36445100919222956</v>
      </c>
      <c r="I18" s="48"/>
      <c r="J18" s="52">
        <f t="shared" si="0"/>
        <v>-1.0030312461064863</v>
      </c>
      <c r="K18" s="71">
        <f t="shared" si="2"/>
        <v>-0.3586271116791529</v>
      </c>
      <c r="L18" s="35"/>
    </row>
    <row r="19" spans="1:12" x14ac:dyDescent="0.3">
      <c r="A19" s="47" t="s">
        <v>15</v>
      </c>
      <c r="B19" s="66" t="s">
        <v>12</v>
      </c>
      <c r="C19" s="49">
        <v>7</v>
      </c>
      <c r="D19" s="49" t="s">
        <v>31</v>
      </c>
      <c r="E19" s="48" t="s">
        <v>30</v>
      </c>
      <c r="F19" s="79">
        <v>13.2</v>
      </c>
      <c r="G19" s="84">
        <v>13.079684476131414</v>
      </c>
      <c r="H19" s="51">
        <f t="shared" si="1"/>
        <v>0.3641231928710576</v>
      </c>
      <c r="I19" s="48"/>
      <c r="J19" s="52">
        <f t="shared" si="0"/>
        <v>0.91986564422211026</v>
      </c>
      <c r="K19" s="71">
        <f t="shared" si="2"/>
        <v>0.33042532369310351</v>
      </c>
      <c r="L19" s="35"/>
    </row>
    <row r="20" spans="1:12" x14ac:dyDescent="0.3">
      <c r="A20" s="17" t="s">
        <v>28</v>
      </c>
      <c r="B20" s="65" t="s">
        <v>20</v>
      </c>
      <c r="C20" s="19">
        <v>10</v>
      </c>
      <c r="D20" s="19" t="s">
        <v>21</v>
      </c>
      <c r="E20" s="18" t="s">
        <v>22</v>
      </c>
      <c r="F20" s="46">
        <v>6.53</v>
      </c>
      <c r="G20" s="46">
        <v>6.5395509626942232</v>
      </c>
      <c r="H20" s="33">
        <f t="shared" ref="H20:H22" si="3">G20*0.075</f>
        <v>0.49046632220206671</v>
      </c>
      <c r="I20" s="18"/>
      <c r="J20" s="37">
        <f t="shared" si="0"/>
        <v>-0.14604921268612703</v>
      </c>
      <c r="K20" s="71">
        <f>(F20-G20)/(G20*0.075)</f>
        <v>-1.9473228358150272E-2</v>
      </c>
      <c r="L20" s="35"/>
    </row>
    <row r="21" spans="1:12" x14ac:dyDescent="0.3">
      <c r="A21" s="17" t="s">
        <v>27</v>
      </c>
      <c r="B21" s="65" t="s">
        <v>20</v>
      </c>
      <c r="C21" s="19">
        <v>11</v>
      </c>
      <c r="D21" s="19" t="s">
        <v>21</v>
      </c>
      <c r="E21" s="18" t="s">
        <v>22</v>
      </c>
      <c r="F21" s="77">
        <v>15</v>
      </c>
      <c r="G21" s="77">
        <v>15.236992016255476</v>
      </c>
      <c r="H21" s="33">
        <f t="shared" si="3"/>
        <v>1.1427744012191607</v>
      </c>
      <c r="I21" s="53"/>
      <c r="J21" s="37">
        <f t="shared" si="0"/>
        <v>-1.5553727140018365</v>
      </c>
      <c r="K21" s="71">
        <f t="shared" ref="K21:K22" si="4">(F21-G21)/(G21*0.075)</f>
        <v>-0.20738302853357821</v>
      </c>
      <c r="L21" s="35"/>
    </row>
    <row r="22" spans="1:12" x14ac:dyDescent="0.3">
      <c r="A22" s="17" t="s">
        <v>26</v>
      </c>
      <c r="B22" s="65" t="s">
        <v>20</v>
      </c>
      <c r="C22" s="19">
        <v>12</v>
      </c>
      <c r="D22" s="19" t="s">
        <v>21</v>
      </c>
      <c r="E22" s="18" t="s">
        <v>22</v>
      </c>
      <c r="F22" s="77">
        <v>22.4</v>
      </c>
      <c r="G22" s="77">
        <v>21.35570553005989</v>
      </c>
      <c r="H22" s="33">
        <f t="shared" si="3"/>
        <v>1.6016779147544917</v>
      </c>
      <c r="I22" s="53"/>
      <c r="J22" s="37">
        <f t="shared" si="0"/>
        <v>4.8900021985702118</v>
      </c>
      <c r="K22" s="71">
        <f t="shared" si="4"/>
        <v>0.65200029314269492</v>
      </c>
    </row>
    <row r="23" spans="1:12" x14ac:dyDescent="0.3">
      <c r="A23" s="17" t="s">
        <v>45</v>
      </c>
      <c r="B23" s="65" t="s">
        <v>20</v>
      </c>
      <c r="C23" s="19">
        <v>13</v>
      </c>
      <c r="D23" s="19" t="s">
        <v>21</v>
      </c>
      <c r="E23" s="18" t="s">
        <v>22</v>
      </c>
      <c r="F23" s="46" t="s">
        <v>52</v>
      </c>
      <c r="G23" s="82">
        <v>0</v>
      </c>
      <c r="H23" s="33"/>
      <c r="I23" s="53"/>
      <c r="J23" s="37"/>
      <c r="K23" s="71"/>
    </row>
    <row r="24" spans="1:12" x14ac:dyDescent="0.3">
      <c r="A24" s="17" t="s">
        <v>46</v>
      </c>
      <c r="B24" s="65" t="s">
        <v>20</v>
      </c>
      <c r="C24" s="19">
        <v>14</v>
      </c>
      <c r="D24" s="19" t="s">
        <v>21</v>
      </c>
      <c r="E24" s="18" t="s">
        <v>22</v>
      </c>
      <c r="F24" s="46" t="s">
        <v>52</v>
      </c>
      <c r="G24" s="82">
        <v>0</v>
      </c>
      <c r="H24" s="33"/>
      <c r="I24" s="53"/>
      <c r="J24" s="37"/>
      <c r="K24" s="71"/>
    </row>
    <row r="25" spans="1:12" x14ac:dyDescent="0.3">
      <c r="A25" s="17" t="s">
        <v>25</v>
      </c>
      <c r="B25" s="65" t="s">
        <v>20</v>
      </c>
      <c r="C25" s="19">
        <v>20</v>
      </c>
      <c r="D25" s="19" t="s">
        <v>21</v>
      </c>
      <c r="E25" s="18" t="s">
        <v>22</v>
      </c>
      <c r="F25" s="77">
        <v>80</v>
      </c>
      <c r="G25" s="82">
        <v>81.993498429103681</v>
      </c>
      <c r="H25" s="33">
        <f>G25*0.05</f>
        <v>4.0996749214551844</v>
      </c>
      <c r="I25" s="53"/>
      <c r="J25" s="37">
        <f t="shared" si="0"/>
        <v>-2.4312884159069945</v>
      </c>
      <c r="K25" s="71">
        <f>(F25-G25)/(G25*0.05)</f>
        <v>-0.48625768318139884</v>
      </c>
    </row>
    <row r="26" spans="1:12" x14ac:dyDescent="0.3">
      <c r="A26" s="17" t="s">
        <v>24</v>
      </c>
      <c r="B26" s="65" t="s">
        <v>20</v>
      </c>
      <c r="C26" s="19">
        <v>21</v>
      </c>
      <c r="D26" s="19" t="s">
        <v>21</v>
      </c>
      <c r="E26" s="18" t="s">
        <v>22</v>
      </c>
      <c r="F26" s="77">
        <v>130</v>
      </c>
      <c r="G26" s="82">
        <v>135.70690433673212</v>
      </c>
      <c r="H26" s="33">
        <f t="shared" ref="H26:H27" si="5">G26*0.05</f>
        <v>6.7853452168366069</v>
      </c>
      <c r="I26" s="53"/>
      <c r="J26" s="37">
        <f t="shared" si="0"/>
        <v>-4.2053161293632284</v>
      </c>
      <c r="K26" s="71">
        <f t="shared" ref="K26:K27" si="6">(F26-G26)/(G26*0.05)</f>
        <v>-0.84106322587264559</v>
      </c>
    </row>
    <row r="27" spans="1:12" x14ac:dyDescent="0.3">
      <c r="A27" s="17" t="s">
        <v>23</v>
      </c>
      <c r="B27" s="65" t="s">
        <v>20</v>
      </c>
      <c r="C27" s="19">
        <v>22</v>
      </c>
      <c r="D27" s="19" t="s">
        <v>21</v>
      </c>
      <c r="E27" s="18" t="s">
        <v>22</v>
      </c>
      <c r="F27" s="77">
        <v>181</v>
      </c>
      <c r="G27" s="82">
        <v>182.87068485743157</v>
      </c>
      <c r="H27" s="33">
        <f t="shared" si="5"/>
        <v>9.1435342428715796</v>
      </c>
      <c r="I27" s="53"/>
      <c r="J27" s="37">
        <f t="shared" si="0"/>
        <v>-1.0229550235949414</v>
      </c>
      <c r="K27" s="71">
        <f t="shared" si="6"/>
        <v>-0.20459100471898825</v>
      </c>
    </row>
    <row r="28" spans="1:12" x14ac:dyDescent="0.3">
      <c r="A28" s="17" t="s">
        <v>47</v>
      </c>
      <c r="B28" s="65" t="s">
        <v>20</v>
      </c>
      <c r="C28" s="19">
        <v>23</v>
      </c>
      <c r="D28" s="19" t="s">
        <v>21</v>
      </c>
      <c r="E28" s="18" t="s">
        <v>22</v>
      </c>
      <c r="F28" s="46" t="s">
        <v>53</v>
      </c>
      <c r="G28" s="82">
        <v>0</v>
      </c>
      <c r="H28" s="33"/>
      <c r="I28" s="53"/>
      <c r="J28" s="37"/>
      <c r="K28" s="71"/>
    </row>
    <row r="29" spans="1:12" ht="15" thickBot="1" x14ac:dyDescent="0.35">
      <c r="A29" s="72" t="s">
        <v>48</v>
      </c>
      <c r="B29" s="73" t="s">
        <v>20</v>
      </c>
      <c r="C29" s="70">
        <v>24</v>
      </c>
      <c r="D29" s="70" t="s">
        <v>21</v>
      </c>
      <c r="E29" s="74" t="s">
        <v>22</v>
      </c>
      <c r="F29" s="63" t="s">
        <v>53</v>
      </c>
      <c r="G29" s="83">
        <v>0</v>
      </c>
      <c r="H29" s="61"/>
      <c r="I29" s="62"/>
      <c r="J29" s="75"/>
      <c r="K29" s="76"/>
    </row>
  </sheetData>
  <sheetProtection algorithmName="SHA-512" hashValue="PPSBxCtNf7Xn7tfTcOBHyvGx29tBiDFxs61aIx3OVTPD58lYep0k0i1fWEqgbncm5eYy/I8NimpdfS/fNUCxqw==" saltValue="UEUVDB5ruJegJjtQgDOD3w==" spinCount="100000" sheet="1" objects="1" scenarios="1" selectLockedCells="1" selectUnlockedCells="1"/>
  <mergeCells count="2">
    <mergeCell ref="A2:K2"/>
    <mergeCell ref="A8:K8"/>
  </mergeCells>
  <conditionalFormatting sqref="K14:K19">
    <cfRule type="cellIs" dxfId="65" priority="4" stopIfTrue="1" operator="between">
      <formula>-2</formula>
      <formula>2</formula>
    </cfRule>
    <cfRule type="cellIs" dxfId="64" priority="5" stopIfTrue="1" operator="between">
      <formula>-3</formula>
      <formula>3</formula>
    </cfRule>
    <cfRule type="cellIs" dxfId="63" priority="6" operator="notBetween">
      <formula>-3</formula>
      <formula>3</formula>
    </cfRule>
  </conditionalFormatting>
  <conditionalFormatting sqref="K20:K29">
    <cfRule type="cellIs" dxfId="62" priority="1" stopIfTrue="1" operator="between">
      <formula>-2</formula>
      <formula>2</formula>
    </cfRule>
    <cfRule type="cellIs" dxfId="61" priority="2" stopIfTrue="1" operator="between">
      <formula>-3</formula>
      <formula>3</formula>
    </cfRule>
    <cfRule type="cellIs" dxfId="60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27"/>
  <sheetViews>
    <sheetView topLeftCell="A2" zoomScale="80" zoomScaleNormal="80" zoomScaleSheetLayoutView="50" zoomScalePageLayoutView="85" workbookViewId="0">
      <selection activeCell="H3" sqref="H3"/>
    </sheetView>
  </sheetViews>
  <sheetFormatPr defaultColWidth="9.109375" defaultRowHeight="14.4" x14ac:dyDescent="0.3"/>
  <cols>
    <col min="1" max="1" width="28" style="9" bestFit="1" customWidth="1"/>
    <col min="2" max="2" width="11.5546875" style="2" customWidth="1"/>
    <col min="3" max="3" width="4.6640625" style="2" customWidth="1"/>
    <col min="4" max="4" width="23.5546875" style="9" bestFit="1" customWidth="1"/>
    <col min="5" max="5" width="16.44140625" style="9" customWidth="1"/>
    <col min="6" max="6" width="17" style="41" customWidth="1"/>
    <col min="7" max="7" width="14.88671875" style="34" bestFit="1" customWidth="1"/>
    <col min="8" max="8" width="8" style="9" customWidth="1"/>
    <col min="9" max="9" width="9.5546875" style="9" customWidth="1"/>
    <col min="10" max="10" width="13.33203125" style="9" customWidth="1"/>
    <col min="11" max="11" width="10.5546875" style="36" bestFit="1" customWidth="1"/>
    <col min="12" max="16384" width="9.109375" style="9"/>
  </cols>
  <sheetData>
    <row r="1" spans="1:12" s="3" customFormat="1" ht="15" hidden="1" thickBot="1" x14ac:dyDescent="0.35">
      <c r="B1" s="1"/>
      <c r="C1" s="1"/>
      <c r="D1" s="4"/>
      <c r="F1" s="38"/>
      <c r="G1" s="54"/>
      <c r="K1" s="1"/>
    </row>
    <row r="2" spans="1:12" ht="18.600000000000001" thickTop="1" x14ac:dyDescent="0.35">
      <c r="A2" s="95" t="s">
        <v>10</v>
      </c>
      <c r="B2" s="96"/>
      <c r="C2" s="96"/>
      <c r="D2" s="96"/>
      <c r="E2" s="96"/>
      <c r="F2" s="96"/>
      <c r="G2" s="96"/>
      <c r="H2" s="96"/>
      <c r="I2" s="96"/>
      <c r="J2" s="96"/>
      <c r="K2" s="97"/>
    </row>
    <row r="3" spans="1:12" s="13" customFormat="1" ht="13.8" x14ac:dyDescent="0.3">
      <c r="A3" s="10"/>
      <c r="B3" s="11"/>
      <c r="C3" s="11"/>
      <c r="D3" s="67">
        <v>44160</v>
      </c>
      <c r="E3" s="11"/>
      <c r="F3" s="39"/>
      <c r="G3" s="55"/>
      <c r="H3" s="39" t="s">
        <v>61</v>
      </c>
      <c r="I3" s="11"/>
      <c r="J3" s="11"/>
      <c r="K3" s="12" t="s">
        <v>42</v>
      </c>
    </row>
    <row r="4" spans="1:12" s="13" customFormat="1" thickBot="1" x14ac:dyDescent="0.35">
      <c r="A4" s="14"/>
      <c r="B4" s="15"/>
      <c r="C4" s="15"/>
      <c r="D4" s="15"/>
      <c r="E4" s="15"/>
      <c r="F4" s="40"/>
      <c r="G4" s="56"/>
      <c r="H4" s="15"/>
      <c r="I4" s="15"/>
      <c r="J4" s="15"/>
      <c r="K4" s="16"/>
    </row>
    <row r="5" spans="1:12" ht="15.6" thickTop="1" thickBot="1" x14ac:dyDescent="0.35">
      <c r="K5" s="9"/>
    </row>
    <row r="6" spans="1:12" ht="15.6" thickTop="1" thickBot="1" x14ac:dyDescent="0.35">
      <c r="A6" s="5" t="s">
        <v>5</v>
      </c>
      <c r="B6" s="68">
        <v>512</v>
      </c>
      <c r="C6" s="8"/>
      <c r="D6" s="6"/>
      <c r="E6" s="6"/>
      <c r="F6" s="69"/>
      <c r="G6" s="57"/>
      <c r="H6" s="6"/>
      <c r="I6" s="6"/>
      <c r="J6" s="6"/>
      <c r="K6" s="7"/>
    </row>
    <row r="7" spans="1:12" ht="15.6" thickTop="1" thickBot="1" x14ac:dyDescent="0.35">
      <c r="A7" s="22"/>
      <c r="B7" s="23"/>
      <c r="C7" s="24"/>
      <c r="D7" s="22"/>
      <c r="E7" s="22"/>
      <c r="F7" s="42"/>
      <c r="G7" s="58"/>
      <c r="H7" s="22"/>
      <c r="I7" s="22"/>
      <c r="J7" s="22"/>
      <c r="K7" s="22"/>
    </row>
    <row r="8" spans="1:12" ht="15.6" thickTop="1" thickBot="1" x14ac:dyDescent="0.35">
      <c r="A8" s="98" t="s">
        <v>44</v>
      </c>
      <c r="B8" s="99"/>
      <c r="C8" s="99"/>
      <c r="D8" s="99"/>
      <c r="E8" s="99"/>
      <c r="F8" s="99"/>
      <c r="G8" s="99"/>
      <c r="H8" s="99"/>
      <c r="I8" s="99"/>
      <c r="J8" s="99"/>
      <c r="K8" s="100"/>
    </row>
    <row r="9" spans="1:12" ht="15" thickTop="1" x14ac:dyDescent="0.3">
      <c r="A9" s="3"/>
      <c r="K9" s="9"/>
    </row>
    <row r="10" spans="1:12" ht="15" thickBot="1" x14ac:dyDescent="0.35">
      <c r="K10" s="9"/>
    </row>
    <row r="11" spans="1:12" s="31" customFormat="1" ht="63" customHeight="1" thickBot="1" x14ac:dyDescent="0.35">
      <c r="A11" s="26" t="s">
        <v>0</v>
      </c>
      <c r="B11" s="64" t="s">
        <v>8</v>
      </c>
      <c r="C11" s="27" t="s">
        <v>1</v>
      </c>
      <c r="D11" s="27" t="s">
        <v>2</v>
      </c>
      <c r="E11" s="27" t="s">
        <v>3</v>
      </c>
      <c r="F11" s="43" t="s">
        <v>9</v>
      </c>
      <c r="G11" s="59" t="s">
        <v>41</v>
      </c>
      <c r="H11" s="28" t="s">
        <v>6</v>
      </c>
      <c r="I11" s="29" t="s">
        <v>7</v>
      </c>
      <c r="J11" s="32" t="s">
        <v>43</v>
      </c>
      <c r="K11" s="30" t="s">
        <v>4</v>
      </c>
    </row>
    <row r="12" spans="1:12" x14ac:dyDescent="0.3">
      <c r="A12" s="17"/>
      <c r="B12" s="65"/>
      <c r="C12" s="19"/>
      <c r="D12" s="19"/>
      <c r="E12" s="20"/>
      <c r="F12" s="44"/>
      <c r="G12" s="60"/>
      <c r="H12" s="18"/>
      <c r="I12" s="20"/>
      <c r="J12" s="18"/>
      <c r="K12" s="21"/>
    </row>
    <row r="13" spans="1:12" x14ac:dyDescent="0.3">
      <c r="A13" s="17"/>
      <c r="B13" s="65"/>
      <c r="C13" s="19"/>
      <c r="D13" s="19"/>
      <c r="E13" s="18"/>
      <c r="F13" s="45"/>
      <c r="G13" s="33"/>
      <c r="H13" s="18"/>
      <c r="I13" s="18"/>
      <c r="J13" s="18"/>
      <c r="K13" s="25"/>
    </row>
    <row r="14" spans="1:12" x14ac:dyDescent="0.3">
      <c r="A14" s="47" t="s">
        <v>17</v>
      </c>
      <c r="B14" s="66" t="s">
        <v>12</v>
      </c>
      <c r="C14" s="49">
        <v>1</v>
      </c>
      <c r="D14" s="49" t="s">
        <v>39</v>
      </c>
      <c r="E14" s="48" t="s">
        <v>40</v>
      </c>
      <c r="F14" s="79">
        <v>96.5</v>
      </c>
      <c r="G14" s="84">
        <v>96.349147240708206</v>
      </c>
      <c r="H14" s="51">
        <f>G14*0.04</f>
        <v>3.8539658896283284</v>
      </c>
      <c r="I14" s="48"/>
      <c r="J14" s="52">
        <f>((F14-G14)/G14)*100</f>
        <v>0.15656885775534704</v>
      </c>
      <c r="K14" s="71">
        <f>(F14-G14)/(G14*0.04)</f>
        <v>3.914221443883676E-2</v>
      </c>
      <c r="L14" s="35"/>
    </row>
    <row r="15" spans="1:12" x14ac:dyDescent="0.3">
      <c r="A15" s="47" t="s">
        <v>13</v>
      </c>
      <c r="B15" s="66" t="s">
        <v>36</v>
      </c>
      <c r="C15" s="49">
        <v>2</v>
      </c>
      <c r="D15" s="49" t="s">
        <v>37</v>
      </c>
      <c r="E15" s="48" t="s">
        <v>38</v>
      </c>
      <c r="F15" s="79">
        <v>122.1</v>
      </c>
      <c r="G15" s="84">
        <v>120.75083333333335</v>
      </c>
      <c r="H15" s="51">
        <f>1</f>
        <v>1</v>
      </c>
      <c r="I15" s="48"/>
      <c r="J15" s="85">
        <f>F15-G15</f>
        <v>1.3491666666666475</v>
      </c>
      <c r="K15" s="71">
        <f>(F15-G15)/1</f>
        <v>1.3491666666666475</v>
      </c>
      <c r="L15" s="34"/>
    </row>
    <row r="16" spans="1:12" x14ac:dyDescent="0.3">
      <c r="A16" s="47" t="s">
        <v>11</v>
      </c>
      <c r="B16" s="66" t="s">
        <v>12</v>
      </c>
      <c r="C16" s="49">
        <v>3</v>
      </c>
      <c r="D16" s="49" t="s">
        <v>35</v>
      </c>
      <c r="E16" s="48" t="s">
        <v>30</v>
      </c>
      <c r="F16" s="50">
        <v>5.95</v>
      </c>
      <c r="G16" s="51">
        <v>6.0834960916577563</v>
      </c>
      <c r="H16" s="51">
        <f>((12.5-0.53*G16)/200)*G16</f>
        <v>0.28214485528098948</v>
      </c>
      <c r="I16" s="48"/>
      <c r="J16" s="52">
        <f t="shared" ref="J16:J25" si="0">((F16-G16)/G16)*100</f>
        <v>-2.1943975905699702</v>
      </c>
      <c r="K16" s="71">
        <f>(F16-G16)/((12.5-0.53*G16)/2/100*G16)</f>
        <v>-0.47314735377615402</v>
      </c>
      <c r="L16" s="35"/>
    </row>
    <row r="17" spans="1:12" x14ac:dyDescent="0.3">
      <c r="A17" s="47" t="s">
        <v>18</v>
      </c>
      <c r="B17" s="66" t="s">
        <v>12</v>
      </c>
      <c r="C17" s="49">
        <v>6</v>
      </c>
      <c r="D17" s="49" t="s">
        <v>32</v>
      </c>
      <c r="E17" s="48" t="s">
        <v>30</v>
      </c>
      <c r="F17" s="79">
        <v>12.7</v>
      </c>
      <c r="G17" s="84">
        <v>13.020943104422189</v>
      </c>
      <c r="H17" s="51">
        <f t="shared" ref="H17" si="1">((12.5-0.53*G17)/200)*G17</f>
        <v>0.36451480180559748</v>
      </c>
      <c r="I17" s="48"/>
      <c r="J17" s="52">
        <f t="shared" si="0"/>
        <v>-2.4648222624764458</v>
      </c>
      <c r="K17" s="71">
        <f t="shared" ref="K17" si="2">(F17-G17)/((12.5-0.53*G17)/2/100*G17)</f>
        <v>-0.88046658964854518</v>
      </c>
      <c r="L17" s="35"/>
    </row>
    <row r="18" spans="1:12" x14ac:dyDescent="0.3">
      <c r="A18" s="17" t="s">
        <v>28</v>
      </c>
      <c r="B18" s="65" t="s">
        <v>20</v>
      </c>
      <c r="C18" s="19">
        <v>10</v>
      </c>
      <c r="D18" s="19" t="s">
        <v>21</v>
      </c>
      <c r="E18" s="18" t="s">
        <v>22</v>
      </c>
      <c r="F18" s="46">
        <v>6.5</v>
      </c>
      <c r="G18" s="46">
        <v>6.5395509626942232</v>
      </c>
      <c r="H18" s="33">
        <f t="shared" ref="H18:H20" si="3">G18*0.075</f>
        <v>0.49046632220206671</v>
      </c>
      <c r="I18" s="18"/>
      <c r="J18" s="37">
        <f t="shared" si="0"/>
        <v>-0.60479630665541351</v>
      </c>
      <c r="K18" s="71">
        <f>(F18-G18)/(G18*0.075)</f>
        <v>-8.0639507554055148E-2</v>
      </c>
      <c r="L18" s="35"/>
    </row>
    <row r="19" spans="1:12" x14ac:dyDescent="0.3">
      <c r="A19" s="17" t="s">
        <v>27</v>
      </c>
      <c r="B19" s="65" t="s">
        <v>20</v>
      </c>
      <c r="C19" s="19">
        <v>11</v>
      </c>
      <c r="D19" s="19" t="s">
        <v>21</v>
      </c>
      <c r="E19" s="18" t="s">
        <v>22</v>
      </c>
      <c r="F19" s="77">
        <v>14.7</v>
      </c>
      <c r="G19" s="77">
        <v>14.722024095228949</v>
      </c>
      <c r="H19" s="33">
        <f t="shared" si="3"/>
        <v>1.1041518071421712</v>
      </c>
      <c r="I19" s="53"/>
      <c r="J19" s="37">
        <f t="shared" si="0"/>
        <v>-0.14959964123471023</v>
      </c>
      <c r="K19" s="71">
        <f t="shared" ref="K19:K20" si="4">(F19-G19)/(G19*0.075)</f>
        <v>-1.9946618831294696E-2</v>
      </c>
      <c r="L19" s="35"/>
    </row>
    <row r="20" spans="1:12" x14ac:dyDescent="0.3">
      <c r="A20" s="17" t="s">
        <v>26</v>
      </c>
      <c r="B20" s="65" t="s">
        <v>20</v>
      </c>
      <c r="C20" s="19">
        <v>12</v>
      </c>
      <c r="D20" s="19" t="s">
        <v>21</v>
      </c>
      <c r="E20" s="18" t="s">
        <v>22</v>
      </c>
      <c r="F20" s="77">
        <v>20.8</v>
      </c>
      <c r="G20" s="77">
        <v>21.35570553005989</v>
      </c>
      <c r="H20" s="33">
        <f t="shared" si="3"/>
        <v>1.6016779147544917</v>
      </c>
      <c r="I20" s="53"/>
      <c r="J20" s="37">
        <f t="shared" si="0"/>
        <v>-2.6021408156133652</v>
      </c>
      <c r="K20" s="71">
        <f t="shared" si="4"/>
        <v>-0.34695210874844873</v>
      </c>
    </row>
    <row r="21" spans="1:12" x14ac:dyDescent="0.3">
      <c r="A21" s="17" t="s">
        <v>45</v>
      </c>
      <c r="B21" s="65" t="s">
        <v>20</v>
      </c>
      <c r="C21" s="19">
        <v>13</v>
      </c>
      <c r="D21" s="19" t="s">
        <v>21</v>
      </c>
      <c r="E21" s="18" t="s">
        <v>22</v>
      </c>
      <c r="F21" s="46" t="s">
        <v>56</v>
      </c>
      <c r="G21" s="82">
        <v>0</v>
      </c>
      <c r="H21" s="33"/>
      <c r="I21" s="53"/>
      <c r="J21" s="37"/>
      <c r="K21" s="71"/>
    </row>
    <row r="22" spans="1:12" x14ac:dyDescent="0.3">
      <c r="A22" s="17" t="s">
        <v>46</v>
      </c>
      <c r="B22" s="65" t="s">
        <v>20</v>
      </c>
      <c r="C22" s="19">
        <v>14</v>
      </c>
      <c r="D22" s="19" t="s">
        <v>21</v>
      </c>
      <c r="E22" s="18" t="s">
        <v>22</v>
      </c>
      <c r="F22" s="46" t="s">
        <v>56</v>
      </c>
      <c r="G22" s="82">
        <v>0</v>
      </c>
      <c r="H22" s="33"/>
      <c r="I22" s="53"/>
      <c r="J22" s="37"/>
      <c r="K22" s="71"/>
    </row>
    <row r="23" spans="1:12" x14ac:dyDescent="0.3">
      <c r="A23" s="17" t="s">
        <v>25</v>
      </c>
      <c r="B23" s="65" t="s">
        <v>20</v>
      </c>
      <c r="C23" s="19">
        <v>20</v>
      </c>
      <c r="D23" s="19" t="s">
        <v>21</v>
      </c>
      <c r="E23" s="18" t="s">
        <v>22</v>
      </c>
      <c r="F23" s="77">
        <v>88.5</v>
      </c>
      <c r="G23" s="82">
        <v>88.370283537574252</v>
      </c>
      <c r="H23" s="33">
        <f>G23*0.05</f>
        <v>4.4185141768787126</v>
      </c>
      <c r="I23" s="53"/>
      <c r="J23" s="37">
        <f t="shared" si="0"/>
        <v>0.14678742359199667</v>
      </c>
      <c r="K23" s="71">
        <f>(F23-G23)/(G23*0.05)</f>
        <v>2.935748471839934E-2</v>
      </c>
    </row>
    <row r="24" spans="1:12" x14ac:dyDescent="0.3">
      <c r="A24" s="17" t="s">
        <v>24</v>
      </c>
      <c r="B24" s="65" t="s">
        <v>20</v>
      </c>
      <c r="C24" s="19">
        <v>21</v>
      </c>
      <c r="D24" s="19" t="s">
        <v>21</v>
      </c>
      <c r="E24" s="18" t="s">
        <v>22</v>
      </c>
      <c r="F24" s="77">
        <v>115.2</v>
      </c>
      <c r="G24" s="82">
        <v>115.04402941494105</v>
      </c>
      <c r="H24" s="33">
        <f t="shared" ref="H24:H25" si="5">G24*0.05</f>
        <v>5.7522014707470532</v>
      </c>
      <c r="I24" s="53"/>
      <c r="J24" s="37">
        <f t="shared" si="0"/>
        <v>0.13557468897094807</v>
      </c>
      <c r="K24" s="71">
        <f t="shared" ref="K24:K25" si="6">(F24-G24)/(G24*0.05)</f>
        <v>2.7114937794189612E-2</v>
      </c>
    </row>
    <row r="25" spans="1:12" x14ac:dyDescent="0.3">
      <c r="A25" s="17" t="s">
        <v>23</v>
      </c>
      <c r="B25" s="65" t="s">
        <v>20</v>
      </c>
      <c r="C25" s="19">
        <v>22</v>
      </c>
      <c r="D25" s="19" t="s">
        <v>21</v>
      </c>
      <c r="E25" s="18" t="s">
        <v>22</v>
      </c>
      <c r="F25" s="77">
        <v>200.4</v>
      </c>
      <c r="G25" s="82">
        <v>203.43771283825768</v>
      </c>
      <c r="H25" s="33">
        <f t="shared" si="5"/>
        <v>10.171885641912885</v>
      </c>
      <c r="I25" s="53"/>
      <c r="J25" s="37">
        <f t="shared" si="0"/>
        <v>-1.4931906163695405</v>
      </c>
      <c r="K25" s="71">
        <f t="shared" si="6"/>
        <v>-0.29863812327390804</v>
      </c>
    </row>
    <row r="26" spans="1:12" x14ac:dyDescent="0.3">
      <c r="A26" s="17" t="s">
        <v>47</v>
      </c>
      <c r="B26" s="65" t="s">
        <v>20</v>
      </c>
      <c r="C26" s="19">
        <v>23</v>
      </c>
      <c r="D26" s="19" t="s">
        <v>21</v>
      </c>
      <c r="E26" s="18" t="s">
        <v>22</v>
      </c>
      <c r="F26" s="46" t="s">
        <v>56</v>
      </c>
      <c r="G26" s="82">
        <v>0</v>
      </c>
      <c r="H26" s="33"/>
      <c r="I26" s="53"/>
      <c r="J26" s="37"/>
      <c r="K26" s="71"/>
    </row>
    <row r="27" spans="1:12" ht="15" thickBot="1" x14ac:dyDescent="0.35">
      <c r="A27" s="72" t="s">
        <v>48</v>
      </c>
      <c r="B27" s="73" t="s">
        <v>20</v>
      </c>
      <c r="C27" s="70">
        <v>24</v>
      </c>
      <c r="D27" s="70" t="s">
        <v>21</v>
      </c>
      <c r="E27" s="74" t="s">
        <v>22</v>
      </c>
      <c r="F27" s="63" t="s">
        <v>56</v>
      </c>
      <c r="G27" s="83">
        <v>0</v>
      </c>
      <c r="H27" s="61"/>
      <c r="I27" s="62"/>
      <c r="J27" s="75"/>
      <c r="K27" s="76"/>
    </row>
  </sheetData>
  <sheetProtection algorithmName="SHA-512" hashValue="ll6SLdOK6fW2AtIeINx8TpldF5pwxWhkEkQnsR+lo92RrQvgqJCsv5aun473yAMjD33C2An1z6tGRTjMcjN74Q==" saltValue="rF5ex3rebBUNgwCpw8UsTg==" spinCount="100000" sheet="1" objects="1" scenarios="1" selectLockedCells="1" selectUnlockedCells="1"/>
  <mergeCells count="2">
    <mergeCell ref="A2:K2"/>
    <mergeCell ref="A8:K8"/>
  </mergeCells>
  <conditionalFormatting sqref="K14:K17">
    <cfRule type="cellIs" dxfId="59" priority="4" stopIfTrue="1" operator="between">
      <formula>-2</formula>
      <formula>2</formula>
    </cfRule>
    <cfRule type="cellIs" dxfId="58" priority="5" stopIfTrue="1" operator="between">
      <formula>-3</formula>
      <formula>3</formula>
    </cfRule>
    <cfRule type="cellIs" dxfId="57" priority="6" operator="notBetween">
      <formula>-3</formula>
      <formula>3</formula>
    </cfRule>
  </conditionalFormatting>
  <conditionalFormatting sqref="K18:K27">
    <cfRule type="cellIs" dxfId="56" priority="1" stopIfTrue="1" operator="between">
      <formula>-2</formula>
      <formula>2</formula>
    </cfRule>
    <cfRule type="cellIs" dxfId="55" priority="2" stopIfTrue="1" operator="between">
      <formula>-3</formula>
      <formula>3</formula>
    </cfRule>
    <cfRule type="cellIs" dxfId="54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78" orientation="landscape" r:id="rId1"/>
  <colBreaks count="2" manualBreakCount="2">
    <brk id="14" max="1048575" man="1"/>
    <brk id="21" min="1" max="50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E" ma:contentTypeID="0x0101007463A7E0612B5D45B0910A71122E5AB60009900140BD7E58459C0BB6DA7212B78E" ma:contentTypeVersion="13" ma:contentTypeDescription="Ringtesten" ma:contentTypeScope="" ma:versionID="49ed29876247567c56126a8d63cd64c2">
  <xsd:schema xmlns:xsd="http://www.w3.org/2001/XMLSchema" xmlns:xs="http://www.w3.org/2001/XMLSchema" xmlns:p="http://schemas.microsoft.com/office/2006/metadata/properties" xmlns:ns2="eba2475f-4c5c-418a-90c2-2b36802fc485" xmlns:ns3="08cda046-0f15-45eb-a9d5-77306d3264cd" xmlns:ns4="dda9e79c-c62e-445e-b991-197574827cb3" targetNamespace="http://schemas.microsoft.com/office/2006/metadata/properties" ma:root="true" ma:fieldsID="06f7ec14707f088d23d46046f658d37f" ns2:_="" ns3:_="" ns4:_="">
    <xsd:import namespace="eba2475f-4c5c-418a-90c2-2b36802fc485"/>
    <xsd:import namespace="08cda046-0f15-45eb-a9d5-77306d3264cd"/>
    <xsd:import namespace="dda9e79c-c62e-445e-b991-197574827cb3"/>
    <xsd:element name="properties">
      <xsd:complexType>
        <xsd:sequence>
          <xsd:element name="documentManagement">
            <xsd:complexType>
              <xsd:all>
                <xsd:element ref="ns2:Ringtest" minOccurs="0"/>
                <xsd:element ref="ns3:Jaar"/>
                <xsd:element ref="ns3:DEEL" minOccurs="0"/>
                <xsd:element ref="ns4:Publicatiedatum"/>
                <xsd:element ref="ns2:Distributie_x0020_datum" minOccurs="0"/>
                <xsd:element ref="ns3:MediaServiceMetadata" minOccurs="0"/>
                <xsd:element ref="ns3:MediaServiceFastMetadata" minOccurs="0"/>
                <xsd:element ref="ns3:Public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2475f-4c5c-418a-90c2-2b36802fc485" elementFormDefault="qualified">
    <xsd:import namespace="http://schemas.microsoft.com/office/2006/documentManagement/types"/>
    <xsd:import namespace="http://schemas.microsoft.com/office/infopath/2007/PartnerControls"/>
    <xsd:element name="Ringtest" ma:index="2" nillable="true" ma:displayName="Ringtest" ma:description="Keuzelijst ringtesten" ma:format="Dropdown" ma:internalName="Ringtest" ma:readOnly="false">
      <xsd:simpleType>
        <xsd:restriction base="dms:Choice">
          <xsd:enumeration value="VKL"/>
          <xsd:enumeration value="LABS"/>
        </xsd:restriction>
      </xsd:simpleType>
    </xsd:element>
    <xsd:element name="Distributie_x0020_datum" ma:index="6" nillable="true" ma:displayName="Distributie datum" ma:default="25 januari 2012" ma:format="Dropdown" ma:internalName="Distributie_x0020_datum" ma:readOnly="false">
      <xsd:simpleType>
        <xsd:restriction base="dms:Choice">
          <xsd:enumeration value="25 januari 2012"/>
          <xsd:enumeration value="14-15 februari 2012"/>
          <xsd:enumeration value="2 maart 2012"/>
          <xsd:enumeration value="14 maart 2012"/>
          <xsd:enumeration value="25 april 2012"/>
          <xsd:enumeration value="26 april 2012"/>
          <xsd:enumeration value="23 mei 2012"/>
          <xsd:enumeration value="13 juni 2012"/>
          <xsd:enumeration value="27 juni 2012"/>
          <xsd:enumeration value="29-30 augustus 2012"/>
          <xsd:enumeration value="3 oktober 2012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cda046-0f15-45eb-a9d5-77306d3264cd" elementFormDefault="qualified">
    <xsd:import namespace="http://schemas.microsoft.com/office/2006/documentManagement/types"/>
    <xsd:import namespace="http://schemas.microsoft.com/office/infopath/2007/PartnerControls"/>
    <xsd:element name="Jaar" ma:index="3" ma:displayName="Datum ringtest" ma:internalName="Jaar" ma:readOnly="false">
      <xsd:simpleType>
        <xsd:restriction base="dms:Text">
          <xsd:maxLength value="255"/>
        </xsd:restriction>
      </xsd:simpleType>
    </xsd:element>
    <xsd:element name="DEEL" ma:index="4" nillable="true" ma:displayName="Deel" ma:default="Rapport" ma:format="Dropdown" ma:internalName="DEEL" ma:readOnly="false">
      <xsd:simpleType>
        <xsd:restriction base="dms:Choice">
          <xsd:enumeration value="Rapport"/>
          <xsd:enumeration value="Deel 1"/>
          <xsd:enumeration value="Deel 2"/>
          <xsd:enumeration value="Deel 3"/>
          <xsd:enumeration value="Deel 4"/>
          <xsd:enumeration value="Deel 5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PublicURL" ma:index="15" nillable="true" ma:displayName="PublicURL" ma:internalName="PublicURL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a9e79c-c62e-445e-b991-197574827cb3" elementFormDefault="qualified">
    <xsd:import namespace="http://schemas.microsoft.com/office/2006/documentManagement/types"/>
    <xsd:import namespace="http://schemas.microsoft.com/office/infopath/2007/PartnerControls"/>
    <xsd:element name="Publicatiedatum" ma:index="5" ma:displayName="Publicatiedatum" ma:default="[today]" ma:format="DateOnly" ma:internalName="Publicatiedatum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aar xmlns="08cda046-0f15-45eb-a9d5-77306d3264cd">2020</Jaar>
    <Ringtest xmlns="eba2475f-4c5c-418a-90c2-2b36802fc485">LABS</Ringtest>
    <DEEL xmlns="08cda046-0f15-45eb-a9d5-77306d3264cd">Deel 2</DEEL>
    <Publicatiedatum xmlns="dda9e79c-c62e-445e-b991-197574827cb3">2021-05-25T07:56:37+00:00</Publicatiedatum>
    <Distributie_x0020_datum xmlns="eba2475f-4c5c-418a-90c2-2b36802fc485">25 januari 2012</Distributie_x0020_datum>
    <PublicURL xmlns="08cda046-0f15-45eb-a9d5-77306d3264cd">https://reflabos.vito.be/ree/LABS_2020-2_3_Deel2.xlsx</PublicURL>
  </documentManagement>
</p:properties>
</file>

<file path=customXml/itemProps1.xml><?xml version="1.0" encoding="utf-8"?>
<ds:datastoreItem xmlns:ds="http://schemas.openxmlformats.org/officeDocument/2006/customXml" ds:itemID="{AEFCCF37-53A3-4339-BA22-6C7515E000C4}"/>
</file>

<file path=customXml/itemProps2.xml><?xml version="1.0" encoding="utf-8"?>
<ds:datastoreItem xmlns:ds="http://schemas.openxmlformats.org/officeDocument/2006/customXml" ds:itemID="{5CCCF600-F05F-42C8-9428-52566D00FBE1}"/>
</file>

<file path=customXml/itemProps3.xml><?xml version="1.0" encoding="utf-8"?>
<ds:datastoreItem xmlns:ds="http://schemas.openxmlformats.org/officeDocument/2006/customXml" ds:itemID="{EE2A29BE-81F0-4267-8D3E-BB5EB765A8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36</vt:i4>
      </vt:variant>
    </vt:vector>
  </HeadingPairs>
  <TitlesOfParts>
    <vt:vector size="54" baseType="lpstr">
      <vt:lpstr>193</vt:lpstr>
      <vt:lpstr>223</vt:lpstr>
      <vt:lpstr>225</vt:lpstr>
      <vt:lpstr>295</vt:lpstr>
      <vt:lpstr>339 </vt:lpstr>
      <vt:lpstr>428 </vt:lpstr>
      <vt:lpstr>446</vt:lpstr>
      <vt:lpstr>509</vt:lpstr>
      <vt:lpstr>512</vt:lpstr>
      <vt:lpstr>551</vt:lpstr>
      <vt:lpstr>579</vt:lpstr>
      <vt:lpstr>591</vt:lpstr>
      <vt:lpstr>644</vt:lpstr>
      <vt:lpstr>689</vt:lpstr>
      <vt:lpstr>700</vt:lpstr>
      <vt:lpstr>744</vt:lpstr>
      <vt:lpstr>904</vt:lpstr>
      <vt:lpstr>928</vt:lpstr>
      <vt:lpstr>'193'!Print_Area</vt:lpstr>
      <vt:lpstr>'223'!Print_Area</vt:lpstr>
      <vt:lpstr>'225'!Print_Area</vt:lpstr>
      <vt:lpstr>'295'!Print_Area</vt:lpstr>
      <vt:lpstr>'339 '!Print_Area</vt:lpstr>
      <vt:lpstr>'428 '!Print_Area</vt:lpstr>
      <vt:lpstr>'446'!Print_Area</vt:lpstr>
      <vt:lpstr>'509'!Print_Area</vt:lpstr>
      <vt:lpstr>'512'!Print_Area</vt:lpstr>
      <vt:lpstr>'551'!Print_Area</vt:lpstr>
      <vt:lpstr>'579'!Print_Area</vt:lpstr>
      <vt:lpstr>'591'!Print_Area</vt:lpstr>
      <vt:lpstr>'644'!Print_Area</vt:lpstr>
      <vt:lpstr>'689'!Print_Area</vt:lpstr>
      <vt:lpstr>'700'!Print_Area</vt:lpstr>
      <vt:lpstr>'744'!Print_Area</vt:lpstr>
      <vt:lpstr>'904'!Print_Area</vt:lpstr>
      <vt:lpstr>'928'!Print_Area</vt:lpstr>
      <vt:lpstr>'193'!Print_Titles</vt:lpstr>
      <vt:lpstr>'223'!Print_Titles</vt:lpstr>
      <vt:lpstr>'225'!Print_Titles</vt:lpstr>
      <vt:lpstr>'295'!Print_Titles</vt:lpstr>
      <vt:lpstr>'339 '!Print_Titles</vt:lpstr>
      <vt:lpstr>'428 '!Print_Titles</vt:lpstr>
      <vt:lpstr>'446'!Print_Titles</vt:lpstr>
      <vt:lpstr>'509'!Print_Titles</vt:lpstr>
      <vt:lpstr>'512'!Print_Titles</vt:lpstr>
      <vt:lpstr>'551'!Print_Titles</vt:lpstr>
      <vt:lpstr>'579'!Print_Titles</vt:lpstr>
      <vt:lpstr>'591'!Print_Titles</vt:lpstr>
      <vt:lpstr>'644'!Print_Titles</vt:lpstr>
      <vt:lpstr>'689'!Print_Titles</vt:lpstr>
      <vt:lpstr>'700'!Print_Titles</vt:lpstr>
      <vt:lpstr>'744'!Print_Titles</vt:lpstr>
      <vt:lpstr>'904'!Print_Titles</vt:lpstr>
      <vt:lpstr>'928'!Print_Titles</vt:lpstr>
    </vt:vector>
  </TitlesOfParts>
  <Company>VITO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LABS 2020-2,3 deel 2</dc:title>
  <dc:creator>dceustet</dc:creator>
  <cp:lastModifiedBy>Baeyens Bart</cp:lastModifiedBy>
  <cp:lastPrinted>2020-12-10T13:18:32Z</cp:lastPrinted>
  <dcterms:created xsi:type="dcterms:W3CDTF">2012-03-19T07:59:52Z</dcterms:created>
  <dcterms:modified xsi:type="dcterms:W3CDTF">2021-02-09T10:00:15Z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0x0101007463A7E0612B5D45B0910A71122E5AB60009900140BD7E58459C0BB6DA7212B78E</vt:lpwstr>
  </property>
  <property fmtid="{D5CDD505-2E9C-101B-9397-08002B2CF9AE}" pid="3" name="Order">
    <vt:r8>26400</vt:r8>
  </property>
</Properties>
</file>